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\Documents\My Dropbox\PublicStuff\BM 418 Public\Learning Tools\"/>
    </mc:Choice>
  </mc:AlternateContent>
  <xr:revisionPtr revIDLastSave="0" documentId="13_ncr:1_{0B26D4A9-70A4-42B6-B2DB-2E2D2CDBF2A6}" xr6:coauthVersionLast="37" xr6:coauthVersionMax="37" xr10:uidLastSave="{00000000-0000-0000-0000-000000000000}"/>
  <bookViews>
    <workbookView xWindow="-15" yWindow="-15" windowWidth="16095" windowHeight="6180" firstSheet="1" activeTab="4" xr2:uid="{00000000-000D-0000-FFFF-FFFF00000000}"/>
  </bookViews>
  <sheets>
    <sheet name="Introduction" sheetId="4" r:id="rId1"/>
    <sheet name="1 - Multiples of Salary" sheetId="3" r:id="rId2"/>
    <sheet name="2 - Rules of Thumb" sheetId="2" r:id="rId3"/>
    <sheet name="3 - Needs Approach" sheetId="1" r:id="rId4"/>
    <sheet name="4 - Summary" sheetId="5" r:id="rId5"/>
  </sheets>
  <definedNames>
    <definedName name="_xlnm.Print_Area" localSheetId="2">'2 - Rules of Thumb'!$A$1:$H$58</definedName>
    <definedName name="_xlnm.Print_Area" localSheetId="3">'3 - Needs Approach'!$A$1:$I$132</definedName>
    <definedName name="_xlnm.Print_Area" localSheetId="4">'4 - Summary'!$A$1:$H$44</definedName>
    <definedName name="SIZE">'1 - Multiples of Salary'!$K$3:$L$11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2" l="1"/>
  <c r="G39" i="5"/>
  <c r="G18" i="1"/>
  <c r="F88" i="1"/>
  <c r="G53" i="1"/>
  <c r="B41" i="1" s="1"/>
  <c r="G118" i="1"/>
  <c r="D102" i="1"/>
  <c r="F106" i="1" s="1"/>
  <c r="G108" i="1" s="1"/>
  <c r="F107" i="1"/>
  <c r="D22" i="1"/>
  <c r="G110" i="1" s="1"/>
  <c r="G117" i="1"/>
  <c r="D42" i="1"/>
  <c r="G42" i="1" s="1"/>
  <c r="G83" i="1"/>
  <c r="F90" i="1"/>
  <c r="D21" i="1"/>
  <c r="G54" i="1" s="1"/>
  <c r="H55" i="1" s="1"/>
  <c r="G96" i="1"/>
  <c r="F70" i="1"/>
  <c r="G79" i="1" s="1"/>
  <c r="G74" i="1"/>
  <c r="F71" i="1"/>
  <c r="F64" i="1"/>
  <c r="F69" i="1" s="1"/>
  <c r="G78" i="1"/>
  <c r="G51" i="1"/>
  <c r="H39" i="1"/>
  <c r="H32" i="1"/>
  <c r="H128" i="1"/>
  <c r="G23" i="3"/>
  <c r="G37" i="2"/>
  <c r="G40" i="2"/>
  <c r="G29" i="2"/>
  <c r="G43" i="2" s="1"/>
  <c r="G30" i="2"/>
  <c r="G44" i="2"/>
  <c r="G31" i="2"/>
  <c r="G45" i="2" s="1"/>
  <c r="G32" i="2"/>
  <c r="G46" i="2" s="1"/>
  <c r="G18" i="2"/>
  <c r="G26" i="2" s="1"/>
  <c r="G27" i="2" s="1"/>
  <c r="G54" i="2"/>
  <c r="G53" i="2"/>
  <c r="D52" i="2"/>
  <c r="G52" i="2"/>
  <c r="G51" i="2"/>
  <c r="G22" i="1"/>
  <c r="G21" i="1"/>
  <c r="G38" i="2"/>
  <c r="F105" i="1"/>
  <c r="G21" i="3"/>
  <c r="G13" i="3"/>
  <c r="G14" i="3" s="1"/>
  <c r="D33" i="3" s="1"/>
  <c r="D31" i="3"/>
  <c r="D35" i="3"/>
  <c r="G43" i="3"/>
  <c r="G50" i="3"/>
  <c r="G127" i="1"/>
  <c r="G47" i="1"/>
  <c r="G23" i="1"/>
  <c r="G17" i="3"/>
  <c r="G75" i="1" l="1"/>
  <c r="G55" i="2"/>
  <c r="G29" i="5" s="1"/>
  <c r="G41" i="2"/>
  <c r="G47" i="2" s="1"/>
  <c r="G21" i="5" s="1"/>
  <c r="G19" i="2"/>
  <c r="G25" i="3"/>
  <c r="G29" i="3" s="1"/>
  <c r="G31" i="3" s="1"/>
  <c r="G102" i="1"/>
  <c r="G111" i="1" s="1"/>
  <c r="D83" i="1"/>
  <c r="G94" i="1" s="1"/>
  <c r="G33" i="2"/>
  <c r="G17" i="5" s="1"/>
  <c r="G93" i="1"/>
  <c r="G72" i="1"/>
  <c r="G76" i="1" s="1"/>
  <c r="H80" i="1" s="1"/>
  <c r="G112" i="1"/>
  <c r="H119" i="1" s="1"/>
  <c r="D61" i="1"/>
  <c r="G20" i="2"/>
  <c r="G21" i="2" s="1"/>
  <c r="G22" i="2" s="1"/>
  <c r="G13" i="5" s="1"/>
  <c r="G37" i="3" l="1"/>
  <c r="G48" i="3" s="1"/>
  <c r="G52" i="3" s="1"/>
  <c r="F89" i="1"/>
  <c r="G61" i="1"/>
  <c r="G39" i="3" l="1"/>
  <c r="G25" i="5"/>
  <c r="G54" i="3"/>
  <c r="G97" i="1"/>
  <c r="G91" i="1"/>
  <c r="G95" i="1" s="1"/>
  <c r="H99" i="1" l="1"/>
  <c r="H121" i="1" s="1"/>
  <c r="H130" i="1" s="1"/>
  <c r="G33" i="5" s="1"/>
  <c r="G37" i="5" s="1"/>
  <c r="G41" i="5" s="1"/>
</calcChain>
</file>

<file path=xl/sharedStrings.xml><?xml version="1.0" encoding="utf-8"?>
<sst xmlns="http://schemas.openxmlformats.org/spreadsheetml/2006/main" count="293" uniqueCount="253">
  <si>
    <t>Burial Costs</t>
  </si>
  <si>
    <t>Additional Legal Fees</t>
  </si>
  <si>
    <t>Other Immediate Needs</t>
  </si>
  <si>
    <t>Credit Card and Consumer/Installment Debt</t>
  </si>
  <si>
    <t>Auto Debt Outstanding</t>
  </si>
  <si>
    <t>Other Debt to Be Paid Off at Your Death</t>
  </si>
  <si>
    <t>Step 4: Dependency Expenses (family needs while children are in school</t>
  </si>
  <si>
    <t>Less: Social Security Survivor's Benefits</t>
  </si>
  <si>
    <t>Less: Pension Benefits and Income</t>
  </si>
  <si>
    <t>After-tax and after-inflation return on your investments</t>
  </si>
  <si>
    <t>Cash from Current Insurance Policies</t>
  </si>
  <si>
    <t>Retirement Savings and Investments</t>
  </si>
  <si>
    <t>Other Assets</t>
  </si>
  <si>
    <t>Total Assets</t>
  </si>
  <si>
    <t>Final Illness Costs (generally assumed to be your insurance deductible)</t>
  </si>
  <si>
    <t>Estate Administration costs (generally 4 - 6% of your estate)</t>
  </si>
  <si>
    <t>Less: Spousal Income (assuming spouse continues working)</t>
  </si>
  <si>
    <t>Number of Years in Transition</t>
  </si>
  <si>
    <t xml:space="preserve">  Total Annual Transitional Funds</t>
  </si>
  <si>
    <t>Current Household Expenses (estimated as income less expenses)</t>
  </si>
  <si>
    <t>Total Annual Income to be Replaced Until Children are Self Supporting</t>
  </si>
  <si>
    <t>Estimated Inflation until Retirement</t>
  </si>
  <si>
    <t>Est. Return on Investments until retirement</t>
  </si>
  <si>
    <t>Est. Return on Investments after Retirement</t>
  </si>
  <si>
    <t>Estimated Inflation in Retirement</t>
  </si>
  <si>
    <t>Current Age</t>
  </si>
  <si>
    <t>Years in Retirement</t>
  </si>
  <si>
    <t>Total Immediate Needs in Year 1</t>
  </si>
  <si>
    <t>Total Debt Elimination Funds in Year 1</t>
  </si>
  <si>
    <t>1.  Six to Eight Times Gross Income</t>
  </si>
  <si>
    <t>Current Salary</t>
  </si>
  <si>
    <t>Six times salary</t>
  </si>
  <si>
    <t>Eight times salary</t>
  </si>
  <si>
    <t>Average of Six and Eight Times Salary</t>
  </si>
  <si>
    <t>Total Required for Life Insurance Needs</t>
  </si>
  <si>
    <t>Remaining Mortgage</t>
  </si>
  <si>
    <t>Other Debts</t>
  </si>
  <si>
    <t>Final Expenses (funeral, estate, etc.)</t>
  </si>
  <si>
    <t>Current Salary (or Needed Salary)</t>
  </si>
  <si>
    <t>Five times Current Salary</t>
  </si>
  <si>
    <t>Add:</t>
  </si>
  <si>
    <t>Mortgage</t>
  </si>
  <si>
    <t>Debts</t>
  </si>
  <si>
    <t>2.  Five times gross Income plus Mortgage, Debts, Final Expenses, and other Special Needs</t>
  </si>
  <si>
    <t>Final Expenses</t>
  </si>
  <si>
    <t>Other Special Needs</t>
  </si>
  <si>
    <t>Other Special Needs (college)</t>
  </si>
  <si>
    <t>Personal Finance: Another Perspective</t>
  </si>
  <si>
    <t>Purpose:</t>
  </si>
  <si>
    <t>Instructions:</t>
  </si>
  <si>
    <t>Disclosure:</t>
  </si>
  <si>
    <t>Personal Finance: Another Pespective</t>
  </si>
  <si>
    <t>Current Age of Participant</t>
  </si>
  <si>
    <t>Spouse and Number of Children</t>
  </si>
  <si>
    <t>Family Size after Death</t>
  </si>
  <si>
    <t>Number of Years to Replace Income</t>
  </si>
  <si>
    <t>2.  Determine the Income Stream Replacement</t>
  </si>
  <si>
    <t>Salary to be Replaced</t>
  </si>
  <si>
    <t>Number of Years to Replace Salary</t>
  </si>
  <si>
    <t>After-tax and After-inflation Return</t>
  </si>
  <si>
    <t>Present Value of this Needed Annuity</t>
  </si>
  <si>
    <t>Payment Period Desired (1 = Beginning)</t>
  </si>
  <si>
    <t>Earnings Multiple of Needed Annuity</t>
  </si>
  <si>
    <t>x</t>
  </si>
  <si>
    <t>1.  Adjust Salary Downward</t>
  </si>
  <si>
    <t>Percentage Adjustment to Salary (or needed salary)</t>
  </si>
  <si>
    <t>Marginal Federal and State Tax Rate</t>
  </si>
  <si>
    <t>Estimated Inflation Rate</t>
  </si>
  <si>
    <t>Real After-tax and After Inflation return</t>
  </si>
  <si>
    <t>Nominal Rate of Return on Earnings</t>
  </si>
  <si>
    <t>Nominal After-tax Rate</t>
  </si>
  <si>
    <t>3.  Subtract Current Life Insurance and Earning Assets</t>
  </si>
  <si>
    <t>Present Value of Needed Annuity</t>
  </si>
  <si>
    <t>less current life insurance</t>
  </si>
  <si>
    <t>Earnings Multiple of Needed Annuity after current Life Insurance</t>
  </si>
  <si>
    <t>Current Life Insurance</t>
  </si>
  <si>
    <t>Total Additional Life Insurance Needs</t>
  </si>
  <si>
    <t>4.  Calculate Additional Life Insurance Needs</t>
  </si>
  <si>
    <t>3.  Spouses Estimate (from your spouse)</t>
  </si>
  <si>
    <t>Number of years this amount is needed?</t>
  </si>
  <si>
    <t>Amount needed each year after your death?</t>
  </si>
  <si>
    <t>Total Annuity Required</t>
  </si>
  <si>
    <t>Current Annuity Interest Rates</t>
  </si>
  <si>
    <t>Current life insurance policies</t>
  </si>
  <si>
    <t>Desired Real Return</t>
  </si>
  <si>
    <t>Calculated Nominal Rate of Return</t>
  </si>
  <si>
    <t>Adjustments to</t>
  </si>
  <si>
    <t>TT29  Life Insurance Needs Worksheet</t>
  </si>
  <si>
    <t>Life Insurance Needs:  2. Rules of Thumb and Spouses Estimate</t>
  </si>
  <si>
    <t xml:space="preserve">and is an approximation of the amount needed.  To get an exact amount, I recommend </t>
  </si>
  <si>
    <t>you work with a qualified insurance salesman or qualified financial planner who can spend</t>
  </si>
  <si>
    <t>more time with you understanding the additional details of your situation.</t>
  </si>
  <si>
    <t>I recommend that you fill out each of the three different types of life insurance needs</t>
  </si>
  <si>
    <t xml:space="preserve">spreadsheets, and then look at the summary sheet to get a broad view of the different </t>
  </si>
  <si>
    <t>types of estimates for life insurance needs.  After you have determined that you need life</t>
  </si>
  <si>
    <t>insurance, you can use the information provided</t>
  </si>
  <si>
    <t>Do you want the principle to remain at the end of the time the amount is needed?  (Yes=0, No = 1)</t>
  </si>
  <si>
    <t>Reat after-tax return on investments</t>
  </si>
  <si>
    <t>Desired Spousal Income after kids are gone in todays dollars</t>
  </si>
  <si>
    <t>Years till Retirement</t>
  </si>
  <si>
    <t>Life Insurance Needs:  1. Multiples of Salary Approach</t>
  </si>
  <si>
    <t>Life Insurance Needs:  3. Needs Approach</t>
  </si>
  <si>
    <t>Present Value of Annuity for Immediate Transitional Funds</t>
  </si>
  <si>
    <t>Step 8: Assets and Insurance Available to Cover Needs</t>
  </si>
  <si>
    <t>Beginning Age for Transitional Funds</t>
  </si>
  <si>
    <t>Transitional Funds until age</t>
  </si>
  <si>
    <t>Dependency Funds until age</t>
  </si>
  <si>
    <t>Beginning Age for Retirement</t>
  </si>
  <si>
    <t>Ending Age of Retirement</t>
  </si>
  <si>
    <t>Desired Annual Income at Retirement</t>
  </si>
  <si>
    <t>Total Annual income desired</t>
  </si>
  <si>
    <t>Step 7: Total Funds Needed in Today's Dollars to Cover Total Needs</t>
  </si>
  <si>
    <t>Step 9: Additional Insurance Needs</t>
  </si>
  <si>
    <t>- Page 1 -</t>
  </si>
  <si>
    <t>- Page 2 -</t>
  </si>
  <si>
    <t>- Page 3 -</t>
  </si>
  <si>
    <t>Years until Dependency Expenses are needed</t>
  </si>
  <si>
    <t>Interest Rate on Investments</t>
  </si>
  <si>
    <t>Inflation Rate before Retirement</t>
  </si>
  <si>
    <t>Total Retirement Income Needed to Provide for Desired Retirement Income</t>
  </si>
  <si>
    <t>Present Value of Total Retirement Income to Provide Desired Retirment Income</t>
  </si>
  <si>
    <t>Years until Retirement</t>
  </si>
  <si>
    <t>Desired Spousal Income after earnings</t>
  </si>
  <si>
    <t>Federal and State Estate Taxes (if any due)</t>
  </si>
  <si>
    <t>4.  Earnings Multiple Approach</t>
  </si>
  <si>
    <t>- Page 5 -</t>
  </si>
  <si>
    <t>Summary Results</t>
  </si>
  <si>
    <t>Average of the Above Approaches</t>
  </si>
  <si>
    <t>Number of Years of Replacement Income</t>
  </si>
  <si>
    <t>Life Insurance Needs:  4. Summary Sheet</t>
  </si>
  <si>
    <t>The following is most likely the most detailed method of determining life insurance needs.  The key inputs remain</t>
  </si>
  <si>
    <t>the amount you can return on your investments both before and during retirement, your inflation forecasts, your</t>
  </si>
  <si>
    <t xml:space="preserve">family situation, and the factors that affect your family situation.  Immediate needs are related to the impact and </t>
  </si>
  <si>
    <t>cost of death.  Debt elimination needs are needs to put the family on a solid financial footing.  Spousal transitional</t>
  </si>
  <si>
    <t>- Page 4 -</t>
  </si>
  <si>
    <t>- Page 6 -</t>
  </si>
  <si>
    <t>Following are approximations of life insurance needs using various recommendations from financial planners and</t>
  </si>
  <si>
    <t>others regarding calculating life insurance needs.</t>
  </si>
  <si>
    <t>Following is the way that we calculate life insurance needs for this class.  It starts with current salary or needs,</t>
  </si>
  <si>
    <t>current insurance to get your needed multiple of salary.  It does not take into account any savings or other assets.</t>
  </si>
  <si>
    <t>The purpose of this spreadsheet is to give an Excel template for calculating different ways</t>
  </si>
  <si>
    <t>of determining the amount of life insurance you would need.  It is for reference only</t>
  </si>
  <si>
    <t>Amount needed in Dependency Funds (inflation adjusted)</t>
  </si>
  <si>
    <t>Beginning Age for Spousal Income</t>
  </si>
  <si>
    <t>Spousal Income until age</t>
  </si>
  <si>
    <t>Years until Spousal Life Income needed</t>
  </si>
  <si>
    <t>Years that Spousal Life Income is Needed</t>
  </si>
  <si>
    <t>Total Spousal Life Income Expenses Annuity Needed</t>
  </si>
  <si>
    <t>Years until Retirement Income is needed</t>
  </si>
  <si>
    <t>Amount Needed Annually  in Spousal Life Income (Inflation adjusted)</t>
  </si>
  <si>
    <t>Years Dependents less Transition</t>
  </si>
  <si>
    <t>Current Age of Spouse</t>
  </si>
  <si>
    <t xml:space="preserve">Beginning Age for Dependency </t>
  </si>
  <si>
    <t>Years until Dependency Expenses are needed (Years in Transition)</t>
  </si>
  <si>
    <t>Years till children become self-supporting (Dependency Years less transition)</t>
  </si>
  <si>
    <t>Real Rate of Return during Dependency Years</t>
  </si>
  <si>
    <t>Present Value of Annuity for Dependency beginning after Transitional Period</t>
  </si>
  <si>
    <t>Marginal Tax Rate before Retirement</t>
  </si>
  <si>
    <t>Marginal Tax Rate after Retirement</t>
  </si>
  <si>
    <t>Real Return after-tax/inflation (BR)</t>
  </si>
  <si>
    <t>Real Return after-tax/inflation (AR)</t>
  </si>
  <si>
    <t>Real Rate of Return on Investments before retirement (after taxes and inflation)</t>
  </si>
  <si>
    <t>Interest Rate on Investments before Retirement</t>
  </si>
  <si>
    <t>Number of years in retirement</t>
  </si>
  <si>
    <t>Present Value of Annuity discounted back to today for Dependency Funds</t>
  </si>
  <si>
    <t>Present Value of Total Spousal Life Income Annuity discounted back to today</t>
  </si>
  <si>
    <t>Amount Needed in Spousal Life Income (inflation adjusted)</t>
  </si>
  <si>
    <t>Years after Kids before Retirement</t>
  </si>
  <si>
    <t xml:space="preserve">funds are needs to pay for any needed educational expenses to help the spouse get an education.  Dependency </t>
  </si>
  <si>
    <t xml:space="preserve">needs are needs to take care of the kids while they are in school and on missions.  Spousal life income needs are </t>
  </si>
  <si>
    <t>retirement.  Please use wisdom in your forecasts.</t>
  </si>
  <si>
    <t xml:space="preserve">needs after the kids are grown and until retirement.  Finally retirement income are funds that are needed to fund </t>
  </si>
  <si>
    <t>Assumptions of the Needs Approach:</t>
  </si>
  <si>
    <t>There are a number of assumptions that I make when filling out the Needs Based</t>
  </si>
  <si>
    <t>Approach.  1.  Forecasts are fair estimates of reality.  I assume your forecasts are reliable</t>
  </si>
  <si>
    <t>determine how many years in the future the money is needed, and we are close on our</t>
  </si>
  <si>
    <t xml:space="preserve">estimates for the future.  2.  Forecasts for today's dollar estimates can be valid if we </t>
  </si>
  <si>
    <t>estimates for infaltion.  3.  In calculating the annuity, we calculate the rate using the real</t>
  </si>
  <si>
    <t>rate of return less taxes, as this money will be invested in taxable accounts.  Our method</t>
  </si>
  <si>
    <t>for calculating the real after-tax rate of return is the nominal return times 1 minus the tax</t>
  </si>
  <si>
    <t>rate.  This gives our after-tax rate of return.  To calculate the real after-tax rate, it is (1</t>
  </si>
  <si>
    <t xml:space="preserve">plus your after-tax rate of return) divided by (1 plus inflation), and the whole amount </t>
  </si>
  <si>
    <t>minus one.  Note that the annuity assumes payment at the beginning of the year.  4.  Once</t>
  </si>
  <si>
    <t xml:space="preserve">you have your annuity amount, you can discount it back to the current time period by </t>
  </si>
  <si>
    <t xml:space="preserve">using your rate of return on your investments.  </t>
  </si>
  <si>
    <t>Additional Costs due to Mission/Education Expenses each year</t>
  </si>
  <si>
    <t>Current Household Expenses (estimated based on amount needed prior)</t>
  </si>
  <si>
    <t>Annual Living Expenses for Surviving Spouse until Completion of Education</t>
  </si>
  <si>
    <t>Annual Child Care and Housekeeping Expenses until Completion per year</t>
  </si>
  <si>
    <t>Additional Educational and Mission expenses during transition period per year</t>
  </si>
  <si>
    <t>Annual Other Transitional Needs until Completion per year</t>
  </si>
  <si>
    <t>Total amount of transitional and educational funds needed each year</t>
  </si>
  <si>
    <t>Debt Expenses</t>
  </si>
  <si>
    <t>Income</t>
  </si>
  <si>
    <t>times 8-10 times income (9 average)</t>
  </si>
  <si>
    <t xml:space="preserve">Mortgage </t>
  </si>
  <si>
    <t>4.  DIME  Method (Debt, Income, Mortgage and final Expenses)</t>
  </si>
  <si>
    <t>Desired Mortgage Reduction or Payoff</t>
  </si>
  <si>
    <t>5.  DIME Method (Debt, Income, Mortgage and Final Expenses)</t>
  </si>
  <si>
    <t>6.  Needs Approach</t>
  </si>
  <si>
    <t>Step 1: Immediate Needs-Cleanup Funds (Phase I)</t>
  </si>
  <si>
    <t>Step 2: Immediate Debt Elimination Funds  (Phase I)</t>
  </si>
  <si>
    <t>Immediate Clean-up funds</t>
  </si>
  <si>
    <t>Immediate Debt Elimination funds</t>
  </si>
  <si>
    <t>Immediate Spousal Transitional funds</t>
  </si>
  <si>
    <t>Dependency funds</t>
  </si>
  <si>
    <t>Dependency funds are funds necessary to support your children while they still are in the home.</t>
  </si>
  <si>
    <t>It includes dependency funds for the family and children to live while the spouse is in school .</t>
  </si>
  <si>
    <t xml:space="preserve">Spousal Transition refers to time necessary for the spouse to become supporting.  </t>
  </si>
  <si>
    <t>The years dependents in the home is the number of years spouse will be supporting the children</t>
  </si>
  <si>
    <t>this also includes mission and education expenses, although children will be out of the home.</t>
  </si>
  <si>
    <t>This includes overlapping years where you might have kids in kindergarten, middle school, high</t>
  </si>
  <si>
    <t>school and college.  The way to forecast this is to determine the most expensive year you will</t>
  </si>
  <si>
    <t>have kids in school, and assume that amount over the entire dependency fund period.</t>
  </si>
  <si>
    <t xml:space="preserve">For example, college is the most expensive time period.  If you have a child in college and other </t>
  </si>
  <si>
    <t>children not in college, just assume the college costs for all children for the entire period.</t>
  </si>
  <si>
    <t>Spousal Life Income funds</t>
  </si>
  <si>
    <t>the children leave home and retirement</t>
  </si>
  <si>
    <t>Spousal life income includes the money necessary for the spouse to live comfortably between the time</t>
  </si>
  <si>
    <t>Retirement Income funds</t>
  </si>
  <si>
    <t xml:space="preserve">Retirement income funds are the income necessary to allow the spouse to live comfortably during retirement. </t>
  </si>
  <si>
    <t>this includes the money to cover necessary insurance Costs.</t>
  </si>
  <si>
    <t>Additional annual income desired including health insurance costs</t>
  </si>
  <si>
    <t xml:space="preserve">Immediate clean up needs are the funds necessary to pay for funeral expenses, legal fees, </t>
  </si>
  <si>
    <t>burial costs, estate taxes, and any other costs that will be incurred.</t>
  </si>
  <si>
    <t xml:space="preserve">Debt elimination funds are funds to pay off credit card, mortgage and other debts.  You </t>
  </si>
  <si>
    <t>will want your spouse to be debt free.</t>
  </si>
  <si>
    <t>and dependent on family support) (Phase II)</t>
  </si>
  <si>
    <t>Step 5: Spousal Life Income (spousal needs after children are self-supporting) until Retirement (Phase III)</t>
  </si>
  <si>
    <t>Step 6: Retirement Income (Phase IV)</t>
  </si>
  <si>
    <t>Phase I</t>
  </si>
  <si>
    <t>Phase II</t>
  </si>
  <si>
    <t>Phase III</t>
  </si>
  <si>
    <t>Phase IV</t>
  </si>
  <si>
    <t xml:space="preserve">I.  Years in Transition </t>
  </si>
  <si>
    <t>IV. Retirement Age</t>
  </si>
  <si>
    <t xml:space="preserve">II. Years Dependents in the home </t>
  </si>
  <si>
    <t>III. Years After Dep. until retirement</t>
  </si>
  <si>
    <t>Key Phases and Their Intended Meanings</t>
  </si>
  <si>
    <t>The purpose of this spreadsheet and this class is to help you get your financial house in</t>
  </si>
  <si>
    <t xml:space="preserve">order and to help you on your road to financial self-reliance.  If there are mistakes in this </t>
  </si>
  <si>
    <t xml:space="preserve">spreadsheet, please bring them to our attention and we will correct them in upcoming </t>
  </si>
  <si>
    <t xml:space="preserve">versions.  The teacher, and BYU, specifically disclaim any liability, or responsibility for </t>
  </si>
  <si>
    <t>claims, loss, or risk incurred, directly or indirectly, from using this material.</t>
  </si>
  <si>
    <t>Average of the Above 6 Approaches</t>
  </si>
  <si>
    <t>Annual Salary (From 1 - Multiples Tab)</t>
  </si>
  <si>
    <t>Multiples of Earnings  (Average divided by Annual Salary)</t>
  </si>
  <si>
    <t>adjusts it downward, determines your real rate of return and calculates the annuity needed, then subtracts your</t>
  </si>
  <si>
    <t>The following are indications of the amount of life insurance that would be required using six different approaches.</t>
  </si>
  <si>
    <t>financial planner to determine your life insurance needs in addition to this spreadsheet.</t>
  </si>
  <si>
    <t>I strongly recommend that using the principles discussed in class, that you talk with your spouse (if married) and a</t>
  </si>
  <si>
    <t>Interest only on principle? (Blank =No)</t>
  </si>
  <si>
    <t>If your spouse has a sufficient education, the transition years will be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</si>
</sst>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 applyAlignment="1">
      <alignment horizontal="left" indent="1"/>
    </xf>
    <xf numFmtId="165" fontId="2" fillId="2" borderId="4" xfId="1" applyNumberFormat="1" applyFont="1" applyFill="1" applyBorder="1"/>
    <xf numFmtId="165" fontId="2" fillId="0" borderId="0" xfId="1" applyNumberFormat="1" applyFont="1"/>
    <xf numFmtId="165" fontId="2" fillId="0" borderId="0" xfId="1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4" fillId="0" borderId="0" xfId="0" applyFont="1"/>
    <xf numFmtId="0" fontId="5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165" fontId="2" fillId="2" borderId="13" xfId="1" applyNumberFormat="1" applyFont="1" applyFill="1" applyBorder="1"/>
    <xf numFmtId="165" fontId="2" fillId="2" borderId="14" xfId="1" applyNumberFormat="1" applyFont="1" applyFill="1" applyBorder="1"/>
    <xf numFmtId="165" fontId="2" fillId="2" borderId="15" xfId="1" applyNumberFormat="1" applyFont="1" applyFill="1" applyBorder="1"/>
    <xf numFmtId="0" fontId="2" fillId="0" borderId="0" xfId="0" applyFont="1" applyFill="1" applyBorder="1"/>
    <xf numFmtId="165" fontId="2" fillId="0" borderId="0" xfId="1" applyNumberFormat="1" applyFont="1" applyFill="1" applyBorder="1"/>
    <xf numFmtId="0" fontId="2" fillId="0" borderId="16" xfId="0" applyFont="1" applyBorder="1"/>
    <xf numFmtId="0" fontId="2" fillId="0" borderId="0" xfId="0" applyFont="1" applyBorder="1" applyAlignment="1">
      <alignment horizontal="left" indent="2"/>
    </xf>
    <xf numFmtId="0" fontId="2" fillId="0" borderId="17" xfId="0" applyFont="1" applyBorder="1"/>
    <xf numFmtId="0" fontId="2" fillId="0" borderId="11" xfId="0" applyFont="1" applyBorder="1" applyAlignment="1"/>
    <xf numFmtId="165" fontId="2" fillId="0" borderId="12" xfId="1" applyNumberFormat="1" applyFont="1" applyBorder="1" applyAlignment="1"/>
    <xf numFmtId="6" fontId="0" fillId="0" borderId="0" xfId="0" applyNumberFormat="1"/>
    <xf numFmtId="0" fontId="0" fillId="0" borderId="8" xfId="0" applyBorder="1"/>
    <xf numFmtId="0" fontId="0" fillId="0" borderId="10" xfId="0" applyBorder="1"/>
    <xf numFmtId="9" fontId="0" fillId="0" borderId="9" xfId="3" applyFont="1" applyBorder="1"/>
    <xf numFmtId="9" fontId="0" fillId="0" borderId="12" xfId="3" applyFont="1" applyBorder="1"/>
    <xf numFmtId="9" fontId="2" fillId="0" borderId="0" xfId="3" applyFont="1" applyBorder="1"/>
    <xf numFmtId="0" fontId="2" fillId="2" borderId="14" xfId="0" applyFont="1" applyFill="1" applyBorder="1"/>
    <xf numFmtId="0" fontId="0" fillId="0" borderId="0" xfId="0" applyBorder="1"/>
    <xf numFmtId="9" fontId="0" fillId="0" borderId="0" xfId="3" applyFont="1" applyBorder="1"/>
    <xf numFmtId="165" fontId="2" fillId="0" borderId="0" xfId="1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2" fillId="0" borderId="0" xfId="3" applyNumberFormat="1" applyFont="1" applyBorder="1"/>
    <xf numFmtId="166" fontId="2" fillId="2" borderId="13" xfId="3" applyNumberFormat="1" applyFont="1" applyFill="1" applyBorder="1"/>
    <xf numFmtId="9" fontId="2" fillId="2" borderId="14" xfId="3" applyFont="1" applyFill="1" applyBorder="1"/>
    <xf numFmtId="166" fontId="2" fillId="2" borderId="15" xfId="3" applyNumberFormat="1" applyFont="1" applyFill="1" applyBorder="1"/>
    <xf numFmtId="167" fontId="0" fillId="0" borderId="0" xfId="0" applyNumberFormat="1"/>
    <xf numFmtId="0" fontId="2" fillId="0" borderId="0" xfId="0" applyFont="1" applyBorder="1" applyAlignment="1">
      <alignment horizontal="left"/>
    </xf>
    <xf numFmtId="165" fontId="2" fillId="0" borderId="16" xfId="1" applyNumberFormat="1" applyFont="1" applyBorder="1"/>
    <xf numFmtId="0" fontId="3" fillId="0" borderId="0" xfId="0" applyFont="1" applyBorder="1" applyAlignment="1">
      <alignment horizontal="left"/>
    </xf>
    <xf numFmtId="166" fontId="2" fillId="2" borderId="4" xfId="3" applyNumberFormat="1" applyFont="1" applyFill="1" applyBorder="1"/>
    <xf numFmtId="165" fontId="2" fillId="3" borderId="15" xfId="1" applyNumberFormat="1" applyFont="1" applyFill="1" applyBorder="1"/>
    <xf numFmtId="166" fontId="2" fillId="3" borderId="4" xfId="3" applyNumberFormat="1" applyFont="1" applyFill="1" applyBorder="1"/>
    <xf numFmtId="165" fontId="2" fillId="3" borderId="4" xfId="1" applyNumberFormat="1" applyFont="1" applyFill="1" applyBorder="1"/>
    <xf numFmtId="166" fontId="2" fillId="3" borderId="13" xfId="3" applyNumberFormat="1" applyFont="1" applyFill="1" applyBorder="1"/>
    <xf numFmtId="165" fontId="2" fillId="3" borderId="14" xfId="1" applyNumberFormat="1" applyFont="1" applyFill="1" applyBorder="1"/>
    <xf numFmtId="0" fontId="2" fillId="3" borderId="4" xfId="0" applyFont="1" applyFill="1" applyBorder="1"/>
    <xf numFmtId="164" fontId="2" fillId="0" borderId="0" xfId="1" applyNumberFormat="1" applyFont="1" applyFill="1" applyBorder="1"/>
    <xf numFmtId="166" fontId="2" fillId="3" borderId="4" xfId="0" applyNumberFormat="1" applyFont="1" applyFill="1" applyBorder="1"/>
    <xf numFmtId="165" fontId="2" fillId="0" borderId="0" xfId="0" applyNumberFormat="1" applyFont="1" applyFill="1" applyBorder="1"/>
    <xf numFmtId="165" fontId="2" fillId="3" borderId="4" xfId="0" applyNumberFormat="1" applyFont="1" applyFill="1" applyBorder="1"/>
    <xf numFmtId="0" fontId="2" fillId="4" borderId="1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9" xfId="0" applyFont="1" applyFill="1" applyBorder="1"/>
    <xf numFmtId="165" fontId="2" fillId="4" borderId="19" xfId="1" applyNumberFormat="1" applyFont="1" applyFill="1" applyBorder="1"/>
    <xf numFmtId="0" fontId="2" fillId="4" borderId="20" xfId="0" applyFont="1" applyFill="1" applyBorder="1"/>
    <xf numFmtId="0" fontId="2" fillId="4" borderId="16" xfId="0" applyFont="1" applyFill="1" applyBorder="1"/>
    <xf numFmtId="0" fontId="0" fillId="4" borderId="1" xfId="0" applyFill="1" applyBorder="1"/>
    <xf numFmtId="0" fontId="3" fillId="0" borderId="5" xfId="0" applyFont="1" applyBorder="1"/>
    <xf numFmtId="0" fontId="2" fillId="0" borderId="6" xfId="0" applyFont="1" applyBorder="1"/>
    <xf numFmtId="0" fontId="3" fillId="0" borderId="8" xfId="0" applyFont="1" applyBorder="1"/>
    <xf numFmtId="165" fontId="2" fillId="0" borderId="9" xfId="1" applyNumberFormat="1" applyFont="1" applyBorder="1"/>
    <xf numFmtId="0" fontId="2" fillId="4" borderId="5" xfId="0" applyFont="1" applyFill="1" applyBorder="1"/>
    <xf numFmtId="0" fontId="2" fillId="4" borderId="6" xfId="0" applyFont="1" applyFill="1" applyBorder="1"/>
    <xf numFmtId="165" fontId="2" fillId="4" borderId="6" xfId="1" applyNumberFormat="1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0" fillId="4" borderId="9" xfId="0" applyFill="1" applyBorder="1"/>
    <xf numFmtId="0" fontId="2" fillId="4" borderId="11" xfId="0" applyFont="1" applyFill="1" applyBorder="1" applyAlignment="1">
      <alignment horizontal="center"/>
    </xf>
    <xf numFmtId="165" fontId="2" fillId="4" borderId="11" xfId="1" applyNumberFormat="1" applyFont="1" applyFill="1" applyBorder="1" applyAlignment="1">
      <alignment horizontal="center"/>
    </xf>
    <xf numFmtId="165" fontId="2" fillId="0" borderId="7" xfId="1" applyNumberFormat="1" applyFont="1" applyBorder="1"/>
    <xf numFmtId="165" fontId="2" fillId="0" borderId="12" xfId="1" applyNumberFormat="1" applyFont="1" applyBorder="1"/>
    <xf numFmtId="165" fontId="2" fillId="3" borderId="13" xfId="1" applyNumberFormat="1" applyFont="1" applyFill="1" applyBorder="1"/>
    <xf numFmtId="0" fontId="2" fillId="0" borderId="0" xfId="0" applyFont="1" applyBorder="1" applyAlignment="1">
      <alignment horizontal="left" indent="3"/>
    </xf>
    <xf numFmtId="0" fontId="2" fillId="0" borderId="0" xfId="0" applyFont="1" applyBorder="1" applyAlignment="1">
      <alignment horizontal="left" indent="4"/>
    </xf>
    <xf numFmtId="0" fontId="2" fillId="0" borderId="0" xfId="0" applyFont="1" applyBorder="1" applyAlignment="1">
      <alignment horizontal="left" indent="5"/>
    </xf>
    <xf numFmtId="0" fontId="2" fillId="0" borderId="0" xfId="0" applyFont="1" applyBorder="1" applyAlignment="1">
      <alignment horizontal="left" indent="6"/>
    </xf>
    <xf numFmtId="0" fontId="2" fillId="0" borderId="0" xfId="0" applyFont="1" applyBorder="1" applyAlignment="1">
      <alignment horizontal="center"/>
    </xf>
    <xf numFmtId="165" fontId="2" fillId="5" borderId="4" xfId="0" applyNumberFormat="1" applyFont="1" applyFill="1" applyBorder="1"/>
    <xf numFmtId="0" fontId="2" fillId="5" borderId="4" xfId="0" applyFont="1" applyFill="1" applyBorder="1"/>
    <xf numFmtId="0" fontId="3" fillId="0" borderId="0" xfId="0" quotePrefix="1" applyFont="1" applyBorder="1"/>
    <xf numFmtId="0" fontId="2" fillId="0" borderId="0" xfId="0" applyFont="1" applyBorder="1" applyAlignment="1"/>
    <xf numFmtId="165" fontId="2" fillId="0" borderId="9" xfId="1" applyNumberFormat="1" applyFont="1" applyBorder="1" applyAlignment="1"/>
    <xf numFmtId="166" fontId="2" fillId="3" borderId="13" xfId="0" applyNumberFormat="1" applyFont="1" applyFill="1" applyBorder="1"/>
    <xf numFmtId="166" fontId="2" fillId="3" borderId="15" xfId="0" applyNumberFormat="1" applyFont="1" applyFill="1" applyBorder="1"/>
    <xf numFmtId="165" fontId="2" fillId="3" borderId="21" xfId="1" applyNumberFormat="1" applyFont="1" applyFill="1" applyBorder="1"/>
    <xf numFmtId="165" fontId="2" fillId="3" borderId="15" xfId="0" applyNumberFormat="1" applyFont="1" applyFill="1" applyBorder="1"/>
    <xf numFmtId="165" fontId="2" fillId="3" borderId="13" xfId="0" applyNumberFormat="1" applyFont="1" applyFill="1" applyBorder="1"/>
    <xf numFmtId="166" fontId="2" fillId="3" borderId="15" xfId="3" applyNumberFormat="1" applyFont="1" applyFill="1" applyBorder="1"/>
    <xf numFmtId="10" fontId="2" fillId="3" borderId="13" xfId="3" applyNumberFormat="1" applyFont="1" applyFill="1" applyBorder="1"/>
    <xf numFmtId="9" fontId="2" fillId="3" borderId="4" xfId="3" applyFont="1" applyFill="1" applyBorder="1"/>
    <xf numFmtId="43" fontId="2" fillId="3" borderId="4" xfId="1" applyFont="1" applyFill="1" applyBorder="1"/>
    <xf numFmtId="0" fontId="2" fillId="0" borderId="10" xfId="0" applyFont="1" applyBorder="1" applyAlignment="1"/>
    <xf numFmtId="0" fontId="2" fillId="4" borderId="8" xfId="0" applyFont="1" applyFill="1" applyBorder="1" applyAlignment="1">
      <alignment horizontal="center"/>
    </xf>
    <xf numFmtId="0" fontId="2" fillId="4" borderId="22" xfId="0" applyFont="1" applyFill="1" applyBorder="1"/>
    <xf numFmtId="0" fontId="2" fillId="4" borderId="1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165" fontId="2" fillId="4" borderId="11" xfId="1" applyNumberFormat="1" applyFont="1" applyFill="1" applyBorder="1"/>
    <xf numFmtId="0" fontId="2" fillId="4" borderId="12" xfId="0" applyFont="1" applyFill="1" applyBorder="1"/>
    <xf numFmtId="0" fontId="2" fillId="4" borderId="14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23" xfId="0" applyFont="1" applyFill="1" applyBorder="1"/>
    <xf numFmtId="0" fontId="2" fillId="4" borderId="24" xfId="0" applyFont="1" applyFill="1" applyBorder="1"/>
    <xf numFmtId="0" fontId="2" fillId="4" borderId="25" xfId="0" applyFont="1" applyFill="1" applyBorder="1"/>
    <xf numFmtId="0" fontId="2" fillId="0" borderId="8" xfId="0" applyFont="1" applyBorder="1" applyAlignment="1"/>
    <xf numFmtId="0" fontId="2" fillId="0" borderId="1" xfId="0" applyFont="1" applyFill="1" applyBorder="1"/>
    <xf numFmtId="0" fontId="2" fillId="0" borderId="16" xfId="0" applyFont="1" applyFill="1" applyBorder="1"/>
    <xf numFmtId="0" fontId="3" fillId="4" borderId="11" xfId="0" applyFont="1" applyFill="1" applyBorder="1"/>
    <xf numFmtId="0" fontId="2" fillId="0" borderId="0" xfId="0" applyFont="1" applyAlignment="1">
      <alignment horizontal="center"/>
    </xf>
    <xf numFmtId="165" fontId="2" fillId="2" borderId="7" xfId="1" applyNumberFormat="1" applyFont="1" applyFill="1" applyBorder="1"/>
    <xf numFmtId="165" fontId="2" fillId="2" borderId="9" xfId="1" applyNumberFormat="1" applyFont="1" applyFill="1" applyBorder="1"/>
    <xf numFmtId="0" fontId="2" fillId="2" borderId="9" xfId="0" applyFont="1" applyFill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 applyAlignment="1">
      <alignment horizontal="left" indent="1"/>
    </xf>
    <xf numFmtId="0" fontId="2" fillId="0" borderId="13" xfId="0" applyFont="1" applyBorder="1"/>
    <xf numFmtId="0" fontId="2" fillId="0" borderId="14" xfId="0" applyFont="1" applyBorder="1"/>
    <xf numFmtId="9" fontId="2" fillId="2" borderId="0" xfId="3" applyNumberFormat="1" applyFont="1" applyFill="1"/>
    <xf numFmtId="10" fontId="2" fillId="0" borderId="0" xfId="3" applyNumberFormat="1" applyFont="1"/>
    <xf numFmtId="165" fontId="2" fillId="5" borderId="13" xfId="0" applyNumberFormat="1" applyFont="1" applyFill="1" applyBorder="1"/>
    <xf numFmtId="165" fontId="2" fillId="0" borderId="0" xfId="0" applyNumberFormat="1" applyFont="1" applyBorder="1"/>
    <xf numFmtId="0" fontId="3" fillId="0" borderId="0" xfId="0" applyFont="1"/>
    <xf numFmtId="9" fontId="2" fillId="2" borderId="6" xfId="0" applyNumberFormat="1" applyFont="1" applyFill="1" applyBorder="1"/>
    <xf numFmtId="166" fontId="2" fillId="2" borderId="0" xfId="3" applyNumberFormat="1" applyFont="1" applyFill="1" applyBorder="1"/>
    <xf numFmtId="166" fontId="2" fillId="3" borderId="5" xfId="3" applyNumberFormat="1" applyFont="1" applyFill="1" applyBorder="1"/>
    <xf numFmtId="166" fontId="2" fillId="3" borderId="10" xfId="3" applyNumberFormat="1" applyFont="1" applyFill="1" applyBorder="1"/>
    <xf numFmtId="0" fontId="2" fillId="0" borderId="10" xfId="0" applyFont="1" applyFill="1" applyBorder="1" applyAlignment="1">
      <alignment horizontal="left" indent="1"/>
    </xf>
    <xf numFmtId="0" fontId="2" fillId="0" borderId="12" xfId="0" applyFont="1" applyFill="1" applyBorder="1"/>
    <xf numFmtId="0" fontId="2" fillId="0" borderId="15" xfId="0" applyFont="1" applyBorder="1"/>
    <xf numFmtId="0" fontId="5" fillId="0" borderId="0" xfId="2" applyFont="1"/>
    <xf numFmtId="0" fontId="4" fillId="0" borderId="0" xfId="2" applyFont="1"/>
    <xf numFmtId="0" fontId="4" fillId="0" borderId="5" xfId="2" applyFont="1" applyBorder="1"/>
    <xf numFmtId="0" fontId="4" fillId="0" borderId="6" xfId="2" applyFont="1" applyBorder="1"/>
    <xf numFmtId="0" fontId="4" fillId="0" borderId="7" xfId="2" applyFont="1" applyBorder="1"/>
    <xf numFmtId="0" fontId="4" fillId="0" borderId="8" xfId="2" applyFont="1" applyBorder="1"/>
    <xf numFmtId="0" fontId="4" fillId="0" borderId="0" xfId="2" applyFont="1" applyBorder="1"/>
    <xf numFmtId="0" fontId="4" fillId="0" borderId="9" xfId="2" applyFont="1" applyBorder="1"/>
    <xf numFmtId="0" fontId="4" fillId="0" borderId="10" xfId="2" applyFont="1" applyBorder="1"/>
    <xf numFmtId="0" fontId="4" fillId="0" borderId="11" xfId="2" applyFont="1" applyBorder="1"/>
    <xf numFmtId="0" fontId="4" fillId="0" borderId="12" xfId="2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2" fillId="0" borderId="1" xfId="0" quotePrefix="1" applyFont="1" applyBorder="1"/>
    <xf numFmtId="43" fontId="2" fillId="3" borderId="4" xfId="1" applyNumberFormat="1" applyFont="1" applyFill="1" applyBorder="1"/>
    <xf numFmtId="0" fontId="2" fillId="0" borderId="8" xfId="0" applyFont="1" applyFill="1" applyBorder="1" applyAlignment="1">
      <alignment horizontal="left" indent="1"/>
    </xf>
    <xf numFmtId="0" fontId="2" fillId="2" borderId="1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9"/>
  <sheetViews>
    <sheetView workbookViewId="0">
      <selection activeCell="E3" sqref="E3"/>
    </sheetView>
  </sheetViews>
  <sheetFormatPr defaultRowHeight="15.75" x14ac:dyDescent="0.25"/>
  <cols>
    <col min="1" max="1" width="9.28515625" style="14" customWidth="1"/>
    <col min="2" max="9" width="9.7109375" style="14" customWidth="1"/>
    <col min="10" max="10" width="9.28515625" style="14" customWidth="1"/>
    <col min="11" max="16384" width="9.140625" style="14"/>
  </cols>
  <sheetData>
    <row r="2" spans="2:9" x14ac:dyDescent="0.25">
      <c r="B2" s="169" t="s">
        <v>87</v>
      </c>
      <c r="C2" s="170"/>
      <c r="D2" s="170"/>
      <c r="E2" s="170"/>
      <c r="F2" s="170"/>
      <c r="G2" s="170"/>
      <c r="H2" s="170"/>
      <c r="I2" s="171"/>
    </row>
    <row r="3" spans="2:9" x14ac:dyDescent="0.25">
      <c r="B3" s="161"/>
      <c r="C3" s="162"/>
      <c r="D3" s="162"/>
      <c r="E3" s="164">
        <v>39392</v>
      </c>
      <c r="F3" s="162"/>
      <c r="G3" s="162"/>
      <c r="H3" s="162"/>
      <c r="I3" s="163"/>
    </row>
    <row r="4" spans="2:9" x14ac:dyDescent="0.25">
      <c r="B4" s="172" t="s">
        <v>47</v>
      </c>
      <c r="C4" s="173"/>
      <c r="D4" s="173"/>
      <c r="E4" s="173"/>
      <c r="F4" s="173"/>
      <c r="G4" s="173"/>
      <c r="H4" s="173"/>
      <c r="I4" s="174"/>
    </row>
    <row r="6" spans="2:9" x14ac:dyDescent="0.25">
      <c r="B6" s="15" t="s">
        <v>48</v>
      </c>
    </row>
    <row r="7" spans="2:9" x14ac:dyDescent="0.25">
      <c r="B7" s="16" t="s">
        <v>140</v>
      </c>
      <c r="C7" s="17"/>
      <c r="D7" s="17"/>
      <c r="E7" s="17"/>
      <c r="F7" s="17"/>
      <c r="G7" s="17"/>
      <c r="H7" s="17"/>
      <c r="I7" s="18"/>
    </row>
    <row r="8" spans="2:9" x14ac:dyDescent="0.25">
      <c r="B8" s="19" t="s">
        <v>141</v>
      </c>
      <c r="C8" s="20"/>
      <c r="D8" s="20"/>
      <c r="E8" s="20"/>
      <c r="F8" s="20"/>
      <c r="G8" s="20"/>
      <c r="H8" s="20"/>
      <c r="I8" s="21"/>
    </row>
    <row r="9" spans="2:9" x14ac:dyDescent="0.25">
      <c r="B9" s="19" t="s">
        <v>89</v>
      </c>
      <c r="C9" s="20"/>
      <c r="D9" s="20"/>
      <c r="E9" s="20"/>
      <c r="F9" s="20"/>
      <c r="G9" s="20"/>
      <c r="H9" s="20"/>
      <c r="I9" s="21"/>
    </row>
    <row r="10" spans="2:9" x14ac:dyDescent="0.25">
      <c r="B10" s="19" t="s">
        <v>90</v>
      </c>
      <c r="C10" s="20"/>
      <c r="D10" s="20"/>
      <c r="E10" s="20"/>
      <c r="F10" s="20"/>
      <c r="G10" s="20"/>
      <c r="H10" s="20"/>
      <c r="I10" s="21"/>
    </row>
    <row r="11" spans="2:9" x14ac:dyDescent="0.25">
      <c r="B11" s="22" t="s">
        <v>91</v>
      </c>
      <c r="C11" s="23"/>
      <c r="D11" s="23"/>
      <c r="E11" s="23"/>
      <c r="F11" s="23"/>
      <c r="G11" s="23"/>
      <c r="H11" s="23"/>
      <c r="I11" s="24"/>
    </row>
    <row r="12" spans="2:9" x14ac:dyDescent="0.25">
      <c r="B12" s="20"/>
      <c r="C12" s="20"/>
      <c r="D12" s="20"/>
      <c r="E12" s="20"/>
      <c r="F12" s="20"/>
      <c r="G12" s="20"/>
      <c r="H12" s="20"/>
      <c r="I12" s="20"/>
    </row>
    <row r="13" spans="2:9" x14ac:dyDescent="0.25">
      <c r="B13" s="15" t="s">
        <v>49</v>
      </c>
    </row>
    <row r="14" spans="2:9" x14ac:dyDescent="0.25">
      <c r="B14" s="16" t="s">
        <v>92</v>
      </c>
      <c r="C14" s="17"/>
      <c r="D14" s="17"/>
      <c r="E14" s="17"/>
      <c r="F14" s="17"/>
      <c r="G14" s="17"/>
      <c r="H14" s="17"/>
      <c r="I14" s="18"/>
    </row>
    <row r="15" spans="2:9" x14ac:dyDescent="0.25">
      <c r="B15" s="19" t="s">
        <v>93</v>
      </c>
      <c r="C15" s="20"/>
      <c r="D15" s="20"/>
      <c r="E15" s="20"/>
      <c r="F15" s="20"/>
      <c r="G15" s="20"/>
      <c r="H15" s="20"/>
      <c r="I15" s="21"/>
    </row>
    <row r="16" spans="2:9" x14ac:dyDescent="0.25">
      <c r="B16" s="19" t="s">
        <v>94</v>
      </c>
      <c r="C16" s="20"/>
      <c r="D16" s="20"/>
      <c r="E16" s="20"/>
      <c r="F16" s="20"/>
      <c r="G16" s="20"/>
      <c r="H16" s="20"/>
      <c r="I16" s="21"/>
    </row>
    <row r="17" spans="2:9" x14ac:dyDescent="0.25">
      <c r="B17" s="22" t="s">
        <v>95</v>
      </c>
      <c r="C17" s="23"/>
      <c r="D17" s="23"/>
      <c r="E17" s="23"/>
      <c r="F17" s="23"/>
      <c r="G17" s="23"/>
      <c r="H17" s="23"/>
      <c r="I17" s="24"/>
    </row>
    <row r="20" spans="2:9" x14ac:dyDescent="0.25">
      <c r="B20" s="15" t="s">
        <v>172</v>
      </c>
    </row>
    <row r="21" spans="2:9" x14ac:dyDescent="0.25">
      <c r="B21" s="16" t="s">
        <v>173</v>
      </c>
      <c r="C21" s="17"/>
      <c r="D21" s="17"/>
      <c r="E21" s="17"/>
      <c r="F21" s="17"/>
      <c r="G21" s="17"/>
      <c r="H21" s="17"/>
      <c r="I21" s="18"/>
    </row>
    <row r="22" spans="2:9" x14ac:dyDescent="0.25">
      <c r="B22" s="19" t="s">
        <v>174</v>
      </c>
      <c r="C22" s="20"/>
      <c r="D22" s="20"/>
      <c r="E22" s="20"/>
      <c r="F22" s="20"/>
      <c r="G22" s="20"/>
      <c r="H22" s="20"/>
      <c r="I22" s="21"/>
    </row>
    <row r="23" spans="2:9" x14ac:dyDescent="0.25">
      <c r="B23" s="19" t="s">
        <v>176</v>
      </c>
      <c r="C23" s="20"/>
      <c r="D23" s="20"/>
      <c r="E23" s="20"/>
      <c r="F23" s="20"/>
      <c r="G23" s="20"/>
      <c r="H23" s="20"/>
      <c r="I23" s="21"/>
    </row>
    <row r="24" spans="2:9" x14ac:dyDescent="0.25">
      <c r="B24" s="19" t="s">
        <v>175</v>
      </c>
      <c r="C24" s="20"/>
      <c r="D24" s="20"/>
      <c r="E24" s="20"/>
      <c r="F24" s="20"/>
      <c r="G24" s="20"/>
      <c r="H24" s="20"/>
      <c r="I24" s="21"/>
    </row>
    <row r="25" spans="2:9" x14ac:dyDescent="0.25">
      <c r="B25" s="19" t="s">
        <v>177</v>
      </c>
      <c r="C25" s="20"/>
      <c r="D25" s="20"/>
      <c r="E25" s="20"/>
      <c r="F25" s="20"/>
      <c r="G25" s="20"/>
      <c r="H25" s="20"/>
      <c r="I25" s="21"/>
    </row>
    <row r="26" spans="2:9" x14ac:dyDescent="0.25">
      <c r="B26" s="19" t="s">
        <v>178</v>
      </c>
      <c r="C26" s="20"/>
      <c r="D26" s="20"/>
      <c r="E26" s="20"/>
      <c r="F26" s="20"/>
      <c r="G26" s="20"/>
      <c r="H26" s="20"/>
      <c r="I26" s="21"/>
    </row>
    <row r="27" spans="2:9" x14ac:dyDescent="0.25">
      <c r="B27" s="19" t="s">
        <v>179</v>
      </c>
      <c r="C27" s="20"/>
      <c r="D27" s="20"/>
      <c r="E27" s="20"/>
      <c r="F27" s="20"/>
      <c r="G27" s="20"/>
      <c r="H27" s="20"/>
      <c r="I27" s="21"/>
    </row>
    <row r="28" spans="2:9" x14ac:dyDescent="0.25">
      <c r="B28" s="19" t="s">
        <v>180</v>
      </c>
      <c r="C28" s="20"/>
      <c r="D28" s="20"/>
      <c r="E28" s="20"/>
      <c r="F28" s="20"/>
      <c r="G28" s="20"/>
      <c r="H28" s="20"/>
      <c r="I28" s="21"/>
    </row>
    <row r="29" spans="2:9" x14ac:dyDescent="0.25">
      <c r="B29" s="19" t="s">
        <v>181</v>
      </c>
      <c r="C29" s="20"/>
      <c r="D29" s="20"/>
      <c r="E29" s="20"/>
      <c r="F29" s="20"/>
      <c r="G29" s="20"/>
      <c r="H29" s="20"/>
      <c r="I29" s="21"/>
    </row>
    <row r="30" spans="2:9" x14ac:dyDescent="0.25">
      <c r="B30" s="19" t="s">
        <v>182</v>
      </c>
      <c r="C30" s="20"/>
      <c r="D30" s="20"/>
      <c r="E30" s="20"/>
      <c r="F30" s="20"/>
      <c r="G30" s="20"/>
      <c r="H30" s="20"/>
      <c r="I30" s="21"/>
    </row>
    <row r="31" spans="2:9" x14ac:dyDescent="0.25">
      <c r="B31" s="19" t="s">
        <v>183</v>
      </c>
      <c r="C31" s="20"/>
      <c r="D31" s="20"/>
      <c r="E31" s="20"/>
      <c r="F31" s="20"/>
      <c r="G31" s="20"/>
      <c r="H31" s="20"/>
      <c r="I31" s="21"/>
    </row>
    <row r="32" spans="2:9" x14ac:dyDescent="0.25">
      <c r="B32" s="22" t="s">
        <v>184</v>
      </c>
      <c r="C32" s="23"/>
      <c r="D32" s="23"/>
      <c r="E32" s="23"/>
      <c r="F32" s="23"/>
      <c r="G32" s="23"/>
      <c r="H32" s="23"/>
      <c r="I32" s="24"/>
    </row>
    <row r="33" spans="2:10" x14ac:dyDescent="0.25">
      <c r="B33" s="20"/>
      <c r="C33" s="20"/>
      <c r="D33" s="20"/>
      <c r="E33" s="20"/>
      <c r="F33" s="20"/>
      <c r="G33" s="20"/>
      <c r="H33" s="20"/>
      <c r="I33" s="20"/>
    </row>
    <row r="34" spans="2:10" x14ac:dyDescent="0.25">
      <c r="B34" s="150" t="s">
        <v>50</v>
      </c>
      <c r="C34" s="151"/>
      <c r="D34" s="151"/>
      <c r="E34" s="151"/>
      <c r="F34" s="151"/>
      <c r="G34" s="151"/>
      <c r="H34" s="151"/>
      <c r="I34" s="151"/>
      <c r="J34"/>
    </row>
    <row r="35" spans="2:10" x14ac:dyDescent="0.25">
      <c r="B35" s="152" t="s">
        <v>239</v>
      </c>
      <c r="C35" s="153"/>
      <c r="D35" s="153"/>
      <c r="E35" s="153"/>
      <c r="F35" s="153"/>
      <c r="G35" s="153"/>
      <c r="H35" s="153"/>
      <c r="I35" s="154"/>
      <c r="J35"/>
    </row>
    <row r="36" spans="2:10" x14ac:dyDescent="0.25">
      <c r="B36" s="155" t="s">
        <v>240</v>
      </c>
      <c r="C36" s="156"/>
      <c r="D36" s="156"/>
      <c r="E36" s="156"/>
      <c r="F36" s="156"/>
      <c r="G36" s="156"/>
      <c r="H36" s="156"/>
      <c r="I36" s="157"/>
      <c r="J36"/>
    </row>
    <row r="37" spans="2:10" x14ac:dyDescent="0.25">
      <c r="B37" s="155" t="s">
        <v>241</v>
      </c>
      <c r="C37" s="156"/>
      <c r="D37" s="156"/>
      <c r="E37" s="156"/>
      <c r="F37" s="156"/>
      <c r="G37" s="156"/>
      <c r="H37" s="156"/>
      <c r="I37" s="157"/>
      <c r="J37"/>
    </row>
    <row r="38" spans="2:10" x14ac:dyDescent="0.25">
      <c r="B38" s="155" t="s">
        <v>242</v>
      </c>
      <c r="C38" s="156"/>
      <c r="D38" s="156"/>
      <c r="E38" s="156"/>
      <c r="F38" s="156"/>
      <c r="G38" s="156"/>
      <c r="H38" s="156"/>
      <c r="I38" s="157"/>
      <c r="J38"/>
    </row>
    <row r="39" spans="2:10" x14ac:dyDescent="0.25">
      <c r="B39" s="158" t="s">
        <v>243</v>
      </c>
      <c r="C39" s="159"/>
      <c r="D39" s="159"/>
      <c r="E39" s="159"/>
      <c r="F39" s="159"/>
      <c r="G39" s="159"/>
      <c r="H39" s="159"/>
      <c r="I39" s="160"/>
      <c r="J39"/>
    </row>
  </sheetData>
  <mergeCells count="2">
    <mergeCell ref="B2:I2"/>
    <mergeCell ref="B4:I4"/>
  </mergeCells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topLeftCell="A31" zoomScale="120" zoomScaleNormal="120" workbookViewId="0">
      <selection activeCell="G52" sqref="G52"/>
    </sheetView>
  </sheetViews>
  <sheetFormatPr defaultRowHeight="12.75" x14ac:dyDescent="0.2"/>
  <cols>
    <col min="1" max="1" width="3.7109375" style="1" customWidth="1"/>
    <col min="2" max="2" width="4.7109375" style="1" customWidth="1"/>
    <col min="3" max="3" width="30.7109375" style="1" customWidth="1"/>
    <col min="4" max="4" width="8.7109375" style="1" customWidth="1"/>
    <col min="5" max="5" width="4.7109375" style="1" customWidth="1"/>
    <col min="6" max="6" width="30.7109375" style="1" customWidth="1"/>
    <col min="7" max="7" width="8.7109375" style="9" customWidth="1"/>
    <col min="8" max="8" width="3.7109375" style="1" customWidth="1"/>
  </cols>
  <sheetData>
    <row r="1" spans="1:12" x14ac:dyDescent="0.2">
      <c r="A1" s="67"/>
      <c r="B1" s="68"/>
      <c r="C1" s="68"/>
      <c r="D1" s="68"/>
      <c r="E1" s="68"/>
      <c r="F1" s="68"/>
      <c r="G1" s="69"/>
      <c r="H1" s="70"/>
      <c r="K1" s="175" t="s">
        <v>86</v>
      </c>
      <c r="L1" s="176"/>
    </row>
    <row r="2" spans="1:12" ht="15.75" x14ac:dyDescent="0.25">
      <c r="A2" s="71"/>
      <c r="B2" s="169" t="s">
        <v>100</v>
      </c>
      <c r="C2" s="170"/>
      <c r="D2" s="170"/>
      <c r="E2" s="170"/>
      <c r="F2" s="170"/>
      <c r="G2" s="171"/>
      <c r="H2" s="72"/>
      <c r="K2" s="177" t="s">
        <v>54</v>
      </c>
      <c r="L2" s="178"/>
    </row>
    <row r="3" spans="1:12" ht="15.75" x14ac:dyDescent="0.25">
      <c r="A3" s="71"/>
      <c r="B3" s="172" t="s">
        <v>51</v>
      </c>
      <c r="C3" s="173"/>
      <c r="D3" s="173"/>
      <c r="E3" s="173"/>
      <c r="F3" s="173"/>
      <c r="G3" s="174"/>
      <c r="H3" s="72"/>
      <c r="K3" s="36">
        <v>1</v>
      </c>
      <c r="L3" s="38">
        <v>0.3</v>
      </c>
    </row>
    <row r="4" spans="1:12" x14ac:dyDescent="0.2">
      <c r="A4" s="65"/>
      <c r="B4" s="83"/>
      <c r="C4" s="83"/>
      <c r="D4" s="83"/>
      <c r="E4" s="83"/>
      <c r="F4" s="83"/>
      <c r="G4" s="84"/>
      <c r="H4" s="66"/>
      <c r="K4" s="36">
        <v>2</v>
      </c>
      <c r="L4" s="38">
        <v>0.26</v>
      </c>
    </row>
    <row r="5" spans="1:12" x14ac:dyDescent="0.2">
      <c r="A5" s="109"/>
      <c r="B5" s="125" t="s">
        <v>138</v>
      </c>
      <c r="C5" s="96"/>
      <c r="D5" s="96"/>
      <c r="E5" s="96"/>
      <c r="F5" s="96"/>
      <c r="G5" s="97"/>
      <c r="H5" s="122"/>
      <c r="K5" s="36">
        <v>3</v>
      </c>
      <c r="L5" s="38">
        <v>0.22</v>
      </c>
    </row>
    <row r="6" spans="1:12" x14ac:dyDescent="0.2">
      <c r="A6" s="71"/>
      <c r="B6" s="125" t="s">
        <v>247</v>
      </c>
      <c r="C6" s="96"/>
      <c r="D6" s="96"/>
      <c r="E6" s="96"/>
      <c r="F6" s="96"/>
      <c r="G6" s="97"/>
      <c r="H6" s="110"/>
      <c r="K6" s="36">
        <v>4</v>
      </c>
      <c r="L6" s="38">
        <v>0.2</v>
      </c>
    </row>
    <row r="7" spans="1:12" x14ac:dyDescent="0.2">
      <c r="A7" s="71"/>
      <c r="B7" s="107" t="s">
        <v>139</v>
      </c>
      <c r="C7" s="33"/>
      <c r="D7" s="33"/>
      <c r="E7" s="33"/>
      <c r="F7" s="33"/>
      <c r="G7" s="34"/>
      <c r="H7" s="110"/>
      <c r="K7" s="36">
        <v>5</v>
      </c>
      <c r="L7" s="38">
        <v>0.18</v>
      </c>
    </row>
    <row r="8" spans="1:12" x14ac:dyDescent="0.2">
      <c r="A8" s="123"/>
      <c r="B8" s="128"/>
      <c r="C8" s="117"/>
      <c r="D8" s="117"/>
      <c r="E8" s="117"/>
      <c r="F8" s="117"/>
      <c r="G8" s="84"/>
      <c r="H8" s="124"/>
      <c r="K8" s="36">
        <v>6</v>
      </c>
      <c r="L8" s="38">
        <v>0.16</v>
      </c>
    </row>
    <row r="9" spans="1:12" x14ac:dyDescent="0.2">
      <c r="A9" s="30"/>
      <c r="B9" s="4"/>
      <c r="C9" s="2"/>
      <c r="D9" s="2"/>
      <c r="E9" s="2"/>
      <c r="F9" s="2"/>
      <c r="G9" s="12"/>
      <c r="H9" s="3"/>
      <c r="K9" s="36">
        <v>7</v>
      </c>
      <c r="L9" s="38">
        <v>0.14000000000000001</v>
      </c>
    </row>
    <row r="10" spans="1:12" x14ac:dyDescent="0.2">
      <c r="A10" s="30"/>
      <c r="B10" s="4"/>
      <c r="C10" s="2" t="s">
        <v>52</v>
      </c>
      <c r="D10" s="25">
        <v>24</v>
      </c>
      <c r="E10" s="2"/>
      <c r="F10" s="2" t="s">
        <v>69</v>
      </c>
      <c r="G10" s="47">
        <v>6.5000000000000002E-2</v>
      </c>
      <c r="H10" s="3"/>
      <c r="K10" s="36">
        <v>8</v>
      </c>
      <c r="L10" s="38">
        <v>0.12</v>
      </c>
    </row>
    <row r="11" spans="1:12" x14ac:dyDescent="0.2">
      <c r="A11" s="30"/>
      <c r="B11" s="4"/>
      <c r="C11" s="2" t="s">
        <v>38</v>
      </c>
      <c r="D11" s="26">
        <v>85000</v>
      </c>
      <c r="E11" s="2"/>
      <c r="F11" s="51" t="s">
        <v>66</v>
      </c>
      <c r="G11" s="48">
        <v>0.17</v>
      </c>
      <c r="H11" s="3"/>
      <c r="I11" s="10"/>
      <c r="K11" s="37">
        <v>9</v>
      </c>
      <c r="L11" s="39">
        <v>0.1</v>
      </c>
    </row>
    <row r="12" spans="1:12" x14ac:dyDescent="0.2">
      <c r="A12" s="30"/>
      <c r="B12" s="4"/>
      <c r="C12" s="28" t="s">
        <v>55</v>
      </c>
      <c r="D12" s="41">
        <v>30</v>
      </c>
      <c r="E12" s="2"/>
      <c r="F12" s="44" t="s">
        <v>67</v>
      </c>
      <c r="G12" s="49">
        <v>0</v>
      </c>
      <c r="H12" s="3"/>
      <c r="I12" s="10"/>
      <c r="K12" s="42"/>
      <c r="L12" s="43"/>
    </row>
    <row r="13" spans="1:12" x14ac:dyDescent="0.2">
      <c r="A13" s="30"/>
      <c r="B13" s="4"/>
      <c r="C13" s="2" t="s">
        <v>61</v>
      </c>
      <c r="D13" s="26">
        <v>1</v>
      </c>
      <c r="E13" s="2"/>
      <c r="F13" s="2" t="s">
        <v>70</v>
      </c>
      <c r="G13" s="104">
        <f>G10*(1-G11)</f>
        <v>5.3949999999999998E-2</v>
      </c>
      <c r="H13" s="3"/>
      <c r="I13" s="10"/>
      <c r="K13" s="42"/>
      <c r="L13" s="43"/>
    </row>
    <row r="14" spans="1:12" x14ac:dyDescent="0.2">
      <c r="A14" s="52"/>
      <c r="B14" s="10"/>
      <c r="C14" s="28" t="s">
        <v>53</v>
      </c>
      <c r="D14" s="26">
        <v>1</v>
      </c>
      <c r="E14" s="10"/>
      <c r="F14" s="45" t="s">
        <v>68</v>
      </c>
      <c r="G14" s="103">
        <f>(1+G13)/(1+G12)-1</f>
        <v>5.3949999999999942E-2</v>
      </c>
      <c r="H14" s="3"/>
      <c r="I14" s="10"/>
      <c r="K14" s="42"/>
      <c r="L14" s="43"/>
    </row>
    <row r="15" spans="1:12" x14ac:dyDescent="0.2">
      <c r="A15" s="52"/>
      <c r="B15" s="10"/>
      <c r="C15" s="2" t="s">
        <v>75</v>
      </c>
      <c r="D15" s="27">
        <v>100000</v>
      </c>
      <c r="E15" s="10"/>
      <c r="F15" s="2"/>
      <c r="G15" s="10"/>
      <c r="H15" s="3"/>
    </row>
    <row r="16" spans="1:12" x14ac:dyDescent="0.2">
      <c r="A16" s="52"/>
      <c r="B16" s="10"/>
      <c r="C16" s="2"/>
      <c r="D16" s="2"/>
      <c r="E16" s="10"/>
      <c r="F16" s="2" t="s">
        <v>84</v>
      </c>
      <c r="G16" s="54">
        <v>0.03</v>
      </c>
      <c r="H16" s="3"/>
    </row>
    <row r="17" spans="1:10" x14ac:dyDescent="0.2">
      <c r="A17" s="52"/>
      <c r="B17" s="10"/>
      <c r="C17" s="2"/>
      <c r="D17" s="2"/>
      <c r="E17" s="10"/>
      <c r="F17" s="13" t="s">
        <v>85</v>
      </c>
      <c r="G17" s="56">
        <f>((1+G16)*(1+G12)-1)/(1-G11)</f>
        <v>3.6144578313253045E-2</v>
      </c>
      <c r="H17" s="3"/>
    </row>
    <row r="18" spans="1:10" x14ac:dyDescent="0.2">
      <c r="A18" s="30"/>
      <c r="B18" s="2"/>
      <c r="C18" s="2"/>
      <c r="D18" s="2"/>
      <c r="E18" s="2"/>
      <c r="F18" s="10"/>
      <c r="G18" s="46"/>
      <c r="H18" s="3"/>
    </row>
    <row r="19" spans="1:10" x14ac:dyDescent="0.2">
      <c r="A19" s="30"/>
      <c r="B19" s="4" t="s">
        <v>64</v>
      </c>
      <c r="C19" s="2"/>
      <c r="D19" s="2"/>
      <c r="E19" s="2"/>
      <c r="F19" s="2"/>
      <c r="G19" s="10"/>
      <c r="H19" s="3"/>
    </row>
    <row r="20" spans="1:10" x14ac:dyDescent="0.2">
      <c r="A20" s="30"/>
      <c r="B20" s="2"/>
      <c r="C20" s="2"/>
      <c r="D20" s="2"/>
      <c r="E20" s="2"/>
      <c r="F20" s="2"/>
      <c r="G20" s="10"/>
      <c r="H20" s="3"/>
      <c r="J20" s="35"/>
    </row>
    <row r="21" spans="1:10" x14ac:dyDescent="0.2">
      <c r="A21" s="30"/>
      <c r="B21" s="2"/>
      <c r="C21" s="2" t="s">
        <v>30</v>
      </c>
      <c r="D21" s="2"/>
      <c r="E21" s="2"/>
      <c r="F21" s="2"/>
      <c r="G21" s="64">
        <f>D11</f>
        <v>85000</v>
      </c>
      <c r="H21" s="3"/>
      <c r="J21" s="35"/>
    </row>
    <row r="22" spans="1:10" x14ac:dyDescent="0.2">
      <c r="A22" s="30"/>
      <c r="B22" s="2"/>
      <c r="C22" s="2"/>
      <c r="D22" s="2"/>
      <c r="E22" s="2"/>
      <c r="F22" s="2"/>
      <c r="G22" s="2"/>
      <c r="H22" s="3"/>
    </row>
    <row r="23" spans="1:10" x14ac:dyDescent="0.2">
      <c r="A23" s="30"/>
      <c r="B23" s="2"/>
      <c r="C23" s="31" t="s">
        <v>65</v>
      </c>
      <c r="D23" s="2"/>
      <c r="E23" s="2"/>
      <c r="F23" s="2"/>
      <c r="G23" s="105">
        <f>VLOOKUP(D14,SIZE,2,FALSE)</f>
        <v>0.3</v>
      </c>
      <c r="H23" s="3"/>
    </row>
    <row r="24" spans="1:10" x14ac:dyDescent="0.2">
      <c r="A24" s="30"/>
      <c r="B24" s="2"/>
      <c r="C24" s="31"/>
      <c r="D24" s="2"/>
      <c r="E24" s="2"/>
      <c r="F24" s="2"/>
      <c r="G24" s="40"/>
      <c r="H24" s="3"/>
    </row>
    <row r="25" spans="1:10" x14ac:dyDescent="0.2">
      <c r="A25" s="30"/>
      <c r="B25" s="2"/>
      <c r="C25" s="31" t="s">
        <v>57</v>
      </c>
      <c r="D25" s="2"/>
      <c r="E25" s="2"/>
      <c r="F25" s="2"/>
      <c r="G25" s="57">
        <f>G21*(1-G23)</f>
        <v>59499.999999999993</v>
      </c>
      <c r="H25" s="3"/>
    </row>
    <row r="26" spans="1:10" x14ac:dyDescent="0.2">
      <c r="A26" s="30"/>
      <c r="B26" s="2"/>
      <c r="C26" s="31"/>
      <c r="D26" s="2"/>
      <c r="E26" s="2"/>
      <c r="F26" s="2"/>
      <c r="G26" s="10"/>
      <c r="H26" s="3"/>
    </row>
    <row r="27" spans="1:10" x14ac:dyDescent="0.2">
      <c r="A27" s="30"/>
      <c r="B27" s="4" t="s">
        <v>56</v>
      </c>
      <c r="C27" s="2"/>
      <c r="D27" s="2"/>
      <c r="E27" s="2"/>
      <c r="F27" s="2"/>
      <c r="G27" s="10"/>
      <c r="H27" s="3"/>
    </row>
    <row r="28" spans="1:10" x14ac:dyDescent="0.2">
      <c r="A28" s="30"/>
      <c r="B28" s="2"/>
      <c r="C28" s="2"/>
      <c r="D28" s="2"/>
      <c r="E28" s="2"/>
      <c r="F28" s="2"/>
      <c r="G28" s="10"/>
      <c r="H28" s="3"/>
    </row>
    <row r="29" spans="1:10" x14ac:dyDescent="0.2">
      <c r="A29" s="30"/>
      <c r="B29" s="2"/>
      <c r="C29" s="2" t="s">
        <v>57</v>
      </c>
      <c r="D29" s="2"/>
      <c r="E29" s="2"/>
      <c r="F29" s="2"/>
      <c r="G29" s="57">
        <f>G25</f>
        <v>59499.999999999993</v>
      </c>
      <c r="H29" s="3"/>
    </row>
    <row r="30" spans="1:10" x14ac:dyDescent="0.2">
      <c r="A30" s="30"/>
      <c r="B30" s="2"/>
      <c r="C30" s="2"/>
      <c r="D30" s="2"/>
      <c r="E30" s="2"/>
      <c r="F30" s="2"/>
      <c r="G30" s="10"/>
      <c r="H30" s="3"/>
    </row>
    <row r="31" spans="1:10" x14ac:dyDescent="0.2">
      <c r="A31" s="30"/>
      <c r="B31" s="2"/>
      <c r="C31" s="31" t="s">
        <v>58</v>
      </c>
      <c r="D31" s="60">
        <f>D12</f>
        <v>30</v>
      </c>
      <c r="E31" s="2"/>
      <c r="F31" s="2"/>
      <c r="G31" s="57">
        <f>G29*5</f>
        <v>297499.99999999994</v>
      </c>
      <c r="H31" s="3"/>
    </row>
    <row r="32" spans="1:10" x14ac:dyDescent="0.2">
      <c r="A32" s="30"/>
      <c r="B32" s="2"/>
      <c r="C32" s="2"/>
      <c r="D32" s="2"/>
      <c r="E32" s="2"/>
      <c r="F32" s="2"/>
      <c r="G32" s="10"/>
      <c r="H32" s="3"/>
    </row>
    <row r="33" spans="1:8" x14ac:dyDescent="0.2">
      <c r="A33" s="30"/>
      <c r="B33" s="2"/>
      <c r="C33" s="31" t="s">
        <v>59</v>
      </c>
      <c r="D33" s="62">
        <f>G14</f>
        <v>5.3949999999999942E-2</v>
      </c>
      <c r="E33" s="2"/>
      <c r="F33" s="2"/>
      <c r="G33" s="10"/>
      <c r="H33" s="3"/>
    </row>
    <row r="34" spans="1:8" x14ac:dyDescent="0.2">
      <c r="A34" s="30"/>
      <c r="B34" s="2"/>
      <c r="C34" s="2"/>
      <c r="D34" s="2"/>
      <c r="E34" s="2"/>
      <c r="F34" s="2"/>
      <c r="G34" s="10"/>
      <c r="H34" s="3"/>
    </row>
    <row r="35" spans="1:8" x14ac:dyDescent="0.2">
      <c r="A35" s="30"/>
      <c r="B35" s="2"/>
      <c r="C35" s="2" t="s">
        <v>61</v>
      </c>
      <c r="D35" s="60">
        <f>D13</f>
        <v>1</v>
      </c>
      <c r="E35" s="2"/>
      <c r="F35" s="2"/>
      <c r="G35" s="10"/>
      <c r="H35" s="3"/>
    </row>
    <row r="36" spans="1:8" x14ac:dyDescent="0.2">
      <c r="A36" s="30"/>
      <c r="B36" s="2"/>
      <c r="C36" s="2"/>
      <c r="D36" s="2"/>
      <c r="E36" s="2"/>
      <c r="F36" s="2"/>
      <c r="G36" s="10"/>
      <c r="H36" s="3"/>
    </row>
    <row r="37" spans="1:8" x14ac:dyDescent="0.2">
      <c r="A37" s="30"/>
      <c r="B37" s="2"/>
      <c r="C37" s="13" t="s">
        <v>60</v>
      </c>
      <c r="D37" s="2"/>
      <c r="E37" s="2"/>
      <c r="F37" s="2"/>
      <c r="G37" s="57">
        <f>PV(D33,D31,G29*-1,D35,D35)</f>
        <v>922077.52219427575</v>
      </c>
      <c r="H37" s="3"/>
    </row>
    <row r="38" spans="1:8" x14ac:dyDescent="0.2">
      <c r="A38" s="30"/>
      <c r="B38" s="2"/>
      <c r="C38" s="13"/>
      <c r="D38" s="2"/>
      <c r="E38" s="2"/>
      <c r="F38" s="2"/>
      <c r="G38" s="29"/>
      <c r="H38" s="3"/>
    </row>
    <row r="39" spans="1:8" x14ac:dyDescent="0.2">
      <c r="A39" s="30"/>
      <c r="B39" s="2"/>
      <c r="C39" s="13" t="s">
        <v>62</v>
      </c>
      <c r="D39" s="2"/>
      <c r="E39" s="2"/>
      <c r="F39" s="2"/>
      <c r="G39" s="106">
        <f>G37/D11</f>
        <v>10.847970849344421</v>
      </c>
      <c r="H39" s="3" t="s">
        <v>63</v>
      </c>
    </row>
    <row r="40" spans="1:8" ht="13.5" customHeight="1" x14ac:dyDescent="0.2">
      <c r="A40" s="30"/>
      <c r="B40" s="2"/>
      <c r="C40" s="13"/>
      <c r="D40" s="2"/>
      <c r="E40" s="2"/>
      <c r="F40" s="2"/>
      <c r="G40" s="29"/>
      <c r="H40" s="3"/>
    </row>
    <row r="41" spans="1:8" ht="13.5" customHeight="1" x14ac:dyDescent="0.2">
      <c r="A41" s="30"/>
      <c r="B41" s="4" t="s">
        <v>71</v>
      </c>
      <c r="C41" s="2"/>
      <c r="D41" s="2"/>
      <c r="E41" s="2"/>
      <c r="F41" s="2"/>
      <c r="G41" s="29"/>
      <c r="H41" s="3"/>
    </row>
    <row r="42" spans="1:8" x14ac:dyDescent="0.2">
      <c r="A42" s="30"/>
      <c r="B42" s="2"/>
      <c r="C42" s="2"/>
      <c r="D42" s="2"/>
      <c r="E42" s="2"/>
      <c r="F42" s="2"/>
      <c r="G42" s="29"/>
      <c r="H42" s="3"/>
    </row>
    <row r="43" spans="1:8" x14ac:dyDescent="0.2">
      <c r="A43" s="30"/>
      <c r="B43" s="2"/>
      <c r="C43" s="2" t="s">
        <v>83</v>
      </c>
      <c r="D43" s="2"/>
      <c r="E43" s="2"/>
      <c r="F43" s="2"/>
      <c r="G43" s="57">
        <f>D15</f>
        <v>100000</v>
      </c>
      <c r="H43" s="3"/>
    </row>
    <row r="44" spans="1:8" x14ac:dyDescent="0.2">
      <c r="A44" s="30"/>
      <c r="B44" s="2"/>
      <c r="C44" s="2"/>
      <c r="D44" s="2"/>
      <c r="E44" s="2"/>
      <c r="F44" s="2"/>
      <c r="G44" s="10"/>
      <c r="H44" s="3"/>
    </row>
    <row r="45" spans="1:8" x14ac:dyDescent="0.2">
      <c r="A45" s="30"/>
      <c r="B45" s="2"/>
      <c r="C45" s="2"/>
      <c r="D45" s="2"/>
      <c r="E45" s="2"/>
      <c r="F45" s="2"/>
      <c r="G45" s="10"/>
      <c r="H45" s="3"/>
    </row>
    <row r="46" spans="1:8" x14ac:dyDescent="0.2">
      <c r="A46" s="30"/>
      <c r="B46" s="4" t="s">
        <v>77</v>
      </c>
      <c r="C46" s="2"/>
      <c r="D46" s="2"/>
      <c r="E46" s="2"/>
      <c r="F46" s="2"/>
      <c r="G46" s="10"/>
      <c r="H46" s="3"/>
    </row>
    <row r="47" spans="1:8" x14ac:dyDescent="0.2">
      <c r="A47" s="30"/>
      <c r="B47" s="2"/>
      <c r="C47" s="2"/>
      <c r="D47" s="2"/>
      <c r="E47" s="2"/>
      <c r="F47" s="2"/>
      <c r="G47" s="10"/>
      <c r="H47" s="3"/>
    </row>
    <row r="48" spans="1:8" x14ac:dyDescent="0.2">
      <c r="A48" s="30"/>
      <c r="B48" s="2"/>
      <c r="C48" s="2" t="s">
        <v>72</v>
      </c>
      <c r="D48" s="2"/>
      <c r="E48" s="2"/>
      <c r="F48" s="2"/>
      <c r="G48" s="57">
        <f>G37</f>
        <v>922077.52219427575</v>
      </c>
      <c r="H48" s="3"/>
    </row>
    <row r="49" spans="1:8" x14ac:dyDescent="0.2">
      <c r="A49" s="30"/>
      <c r="B49" s="2"/>
      <c r="C49" s="2"/>
      <c r="D49" s="2"/>
      <c r="E49" s="2"/>
      <c r="F49" s="2"/>
      <c r="G49" s="10"/>
      <c r="H49" s="3"/>
    </row>
    <row r="50" spans="1:8" x14ac:dyDescent="0.2">
      <c r="A50" s="30"/>
      <c r="B50" s="2"/>
      <c r="C50" s="31" t="s">
        <v>73</v>
      </c>
      <c r="D50" s="2"/>
      <c r="E50" s="2"/>
      <c r="F50" s="2"/>
      <c r="G50" s="57">
        <f>G43</f>
        <v>100000</v>
      </c>
      <c r="H50" s="3"/>
    </row>
    <row r="51" spans="1:8" x14ac:dyDescent="0.2">
      <c r="A51" s="30"/>
      <c r="B51" s="2"/>
      <c r="C51" s="31"/>
      <c r="D51" s="2"/>
      <c r="E51" s="2"/>
      <c r="F51" s="2"/>
      <c r="G51" s="10"/>
      <c r="H51" s="3"/>
    </row>
    <row r="52" spans="1:8" x14ac:dyDescent="0.2">
      <c r="A52" s="30"/>
      <c r="B52" s="2"/>
      <c r="C52" s="53" t="s">
        <v>76</v>
      </c>
      <c r="D52" s="2"/>
      <c r="E52" s="2"/>
      <c r="F52" s="2"/>
      <c r="G52" s="57">
        <f>G48-G50</f>
        <v>822077.52219427575</v>
      </c>
      <c r="H52" s="3"/>
    </row>
    <row r="53" spans="1:8" x14ac:dyDescent="0.2">
      <c r="A53" s="30"/>
      <c r="B53" s="4"/>
      <c r="C53" s="2"/>
      <c r="D53" s="2"/>
      <c r="E53" s="2"/>
      <c r="F53" s="2"/>
      <c r="G53" s="10"/>
      <c r="H53" s="3"/>
    </row>
    <row r="54" spans="1:8" x14ac:dyDescent="0.2">
      <c r="A54" s="30"/>
      <c r="B54" s="2"/>
      <c r="C54" s="13" t="s">
        <v>74</v>
      </c>
      <c r="D54" s="2"/>
      <c r="E54" s="2"/>
      <c r="F54" s="2"/>
      <c r="G54" s="106">
        <f>G52/D11</f>
        <v>9.6715002611091272</v>
      </c>
      <c r="H54" s="3" t="s">
        <v>63</v>
      </c>
    </row>
    <row r="55" spans="1:8" x14ac:dyDescent="0.2">
      <c r="A55" s="30"/>
      <c r="B55" s="2"/>
      <c r="C55" s="4"/>
      <c r="D55" s="2"/>
      <c r="E55" s="2"/>
      <c r="F55" s="2"/>
      <c r="G55" s="10"/>
      <c r="H55" s="3"/>
    </row>
    <row r="56" spans="1:8" x14ac:dyDescent="0.2">
      <c r="A56" s="30"/>
      <c r="B56" s="2"/>
      <c r="C56" s="2"/>
      <c r="D56" s="2"/>
      <c r="E56" s="2"/>
      <c r="F56" s="2"/>
      <c r="G56" s="10"/>
      <c r="H56" s="3"/>
    </row>
    <row r="57" spans="1:8" x14ac:dyDescent="0.2">
      <c r="A57" s="30"/>
      <c r="B57" s="2"/>
      <c r="C57" s="4"/>
      <c r="D57" s="2"/>
      <c r="E57" s="95" t="s">
        <v>113</v>
      </c>
      <c r="F57" s="2"/>
      <c r="G57" s="10"/>
      <c r="H57" s="3"/>
    </row>
    <row r="58" spans="1:8" x14ac:dyDescent="0.2">
      <c r="A58" s="30"/>
      <c r="B58" s="2"/>
      <c r="C58" s="2"/>
      <c r="D58" s="2"/>
      <c r="E58" s="2"/>
      <c r="F58" s="2"/>
      <c r="G58" s="10"/>
      <c r="H58" s="3"/>
    </row>
    <row r="59" spans="1:8" ht="13.5" thickBot="1" x14ac:dyDescent="0.25">
      <c r="A59" s="32"/>
      <c r="B59" s="5"/>
      <c r="C59" s="5"/>
      <c r="D59" s="5"/>
      <c r="E59" s="5"/>
      <c r="F59" s="5"/>
      <c r="G59" s="11"/>
      <c r="H59" s="6"/>
    </row>
  </sheetData>
  <mergeCells count="4">
    <mergeCell ref="B3:G3"/>
    <mergeCell ref="K1:L1"/>
    <mergeCell ref="K2:L2"/>
    <mergeCell ref="B2:G2"/>
  </mergeCells>
  <phoneticPr fontId="0" type="noConversion"/>
  <pageMargins left="0.5" right="0.25" top="0.5" bottom="0.5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9"/>
  <sheetViews>
    <sheetView topLeftCell="A35" zoomScaleNormal="100" workbookViewId="0">
      <selection activeCell="G47" sqref="G47"/>
    </sheetView>
  </sheetViews>
  <sheetFormatPr defaultRowHeight="12.75" x14ac:dyDescent="0.2"/>
  <cols>
    <col min="1" max="1" width="3.7109375" style="1" customWidth="1"/>
    <col min="2" max="2" width="4.7109375" style="1" customWidth="1"/>
    <col min="3" max="3" width="30.7109375" style="1" customWidth="1"/>
    <col min="4" max="4" width="8.7109375" style="1" customWidth="1"/>
    <col min="5" max="5" width="4.7109375" style="1" customWidth="1"/>
    <col min="6" max="6" width="30.7109375" style="1" customWidth="1"/>
    <col min="7" max="7" width="8.7109375" style="9" customWidth="1"/>
    <col min="8" max="8" width="3.7109375" style="1" customWidth="1"/>
    <col min="10" max="10" width="11.85546875" bestFit="1" customWidth="1"/>
  </cols>
  <sheetData>
    <row r="1" spans="1:8" x14ac:dyDescent="0.2">
      <c r="A1" s="67"/>
      <c r="B1" s="68"/>
      <c r="C1" s="68"/>
      <c r="D1" s="68"/>
      <c r="E1" s="68"/>
      <c r="F1" s="68"/>
      <c r="G1" s="69"/>
      <c r="H1" s="70"/>
    </row>
    <row r="2" spans="1:8" ht="15.75" x14ac:dyDescent="0.25">
      <c r="A2" s="71"/>
      <c r="B2" s="169" t="s">
        <v>88</v>
      </c>
      <c r="C2" s="170"/>
      <c r="D2" s="170"/>
      <c r="E2" s="170"/>
      <c r="F2" s="170"/>
      <c r="G2" s="171"/>
      <c r="H2" s="72"/>
    </row>
    <row r="3" spans="1:8" ht="15.75" x14ac:dyDescent="0.25">
      <c r="A3" s="71"/>
      <c r="B3" s="172" t="s">
        <v>51</v>
      </c>
      <c r="C3" s="173"/>
      <c r="D3" s="173"/>
      <c r="E3" s="173"/>
      <c r="F3" s="173"/>
      <c r="G3" s="174"/>
      <c r="H3" s="72"/>
    </row>
    <row r="4" spans="1:8" x14ac:dyDescent="0.2">
      <c r="A4" s="65"/>
      <c r="B4" s="83"/>
      <c r="C4" s="83"/>
      <c r="D4" s="83"/>
      <c r="E4" s="83"/>
      <c r="F4" s="83"/>
      <c r="G4" s="84"/>
      <c r="H4" s="66"/>
    </row>
    <row r="5" spans="1:8" x14ac:dyDescent="0.2">
      <c r="A5" s="109"/>
      <c r="B5" s="125" t="s">
        <v>136</v>
      </c>
      <c r="C5" s="96"/>
      <c r="D5" s="96"/>
      <c r="E5" s="96"/>
      <c r="F5" s="96"/>
      <c r="G5" s="97"/>
      <c r="H5" s="122"/>
    </row>
    <row r="6" spans="1:8" x14ac:dyDescent="0.2">
      <c r="A6" s="71"/>
      <c r="B6" s="107" t="s">
        <v>137</v>
      </c>
      <c r="C6" s="33"/>
      <c r="D6" s="33"/>
      <c r="E6" s="33"/>
      <c r="F6" s="33"/>
      <c r="G6" s="34"/>
      <c r="H6" s="110"/>
    </row>
    <row r="7" spans="1:8" x14ac:dyDescent="0.2">
      <c r="A7" s="123"/>
      <c r="B7" s="128"/>
      <c r="C7" s="117"/>
      <c r="D7" s="117"/>
      <c r="E7" s="117"/>
      <c r="F7" s="117"/>
      <c r="G7" s="84"/>
      <c r="H7" s="124"/>
    </row>
    <row r="8" spans="1:8" x14ac:dyDescent="0.2">
      <c r="A8" s="127"/>
      <c r="B8" s="4"/>
      <c r="C8" s="2"/>
      <c r="D8" s="2"/>
      <c r="E8" s="2"/>
      <c r="F8" s="2"/>
      <c r="G8" s="12"/>
      <c r="H8" s="126"/>
    </row>
    <row r="9" spans="1:8" x14ac:dyDescent="0.2">
      <c r="A9" s="30"/>
      <c r="B9" s="73"/>
      <c r="C9" s="74" t="s">
        <v>25</v>
      </c>
      <c r="D9" s="25">
        <v>24</v>
      </c>
      <c r="E9" s="74"/>
      <c r="F9" s="74" t="s">
        <v>35</v>
      </c>
      <c r="G9" s="25">
        <v>16000</v>
      </c>
      <c r="H9" s="3"/>
    </row>
    <row r="10" spans="1:8" x14ac:dyDescent="0.2">
      <c r="A10" s="30"/>
      <c r="B10" s="75"/>
      <c r="C10" s="2" t="s">
        <v>38</v>
      </c>
      <c r="D10" s="26">
        <v>85000</v>
      </c>
      <c r="E10" s="2"/>
      <c r="F10" s="2" t="s">
        <v>36</v>
      </c>
      <c r="G10" s="26"/>
      <c r="H10" s="3"/>
    </row>
    <row r="11" spans="1:8" x14ac:dyDescent="0.2">
      <c r="A11" s="30"/>
      <c r="B11" s="75"/>
      <c r="C11" s="28" t="s">
        <v>128</v>
      </c>
      <c r="D11" s="26">
        <v>30</v>
      </c>
      <c r="E11" s="2"/>
      <c r="F11" s="2" t="s">
        <v>37</v>
      </c>
      <c r="G11" s="26">
        <v>20000</v>
      </c>
      <c r="H11" s="3"/>
    </row>
    <row r="12" spans="1:8" x14ac:dyDescent="0.2">
      <c r="A12" s="30"/>
      <c r="B12" s="75"/>
      <c r="C12" s="28" t="s">
        <v>251</v>
      </c>
      <c r="D12" s="168"/>
      <c r="E12" s="2"/>
      <c r="F12" s="2" t="s">
        <v>46</v>
      </c>
      <c r="G12" s="27"/>
      <c r="H12" s="3"/>
    </row>
    <row r="13" spans="1:8" x14ac:dyDescent="0.2">
      <c r="A13" s="30"/>
      <c r="B13" s="75"/>
      <c r="C13" s="2" t="s">
        <v>82</v>
      </c>
      <c r="D13" s="49">
        <v>0.05</v>
      </c>
      <c r="E13" s="2"/>
      <c r="F13" s="2"/>
      <c r="G13" s="76"/>
      <c r="H13" s="3"/>
    </row>
    <row r="14" spans="1:8" x14ac:dyDescent="0.2">
      <c r="A14" s="30"/>
      <c r="B14" s="179"/>
      <c r="C14" s="180"/>
      <c r="D14" s="180"/>
      <c r="E14" s="180"/>
      <c r="F14" s="180"/>
      <c r="G14" s="181"/>
      <c r="H14" s="3"/>
    </row>
    <row r="15" spans="1:8" x14ac:dyDescent="0.2">
      <c r="A15" s="30"/>
      <c r="B15" s="2"/>
      <c r="C15" s="2"/>
      <c r="D15" s="2"/>
      <c r="E15" s="2"/>
      <c r="F15" s="2"/>
      <c r="G15" s="10"/>
      <c r="H15" s="3"/>
    </row>
    <row r="16" spans="1:8" x14ac:dyDescent="0.2">
      <c r="A16" s="30"/>
      <c r="B16" s="4" t="s">
        <v>29</v>
      </c>
      <c r="C16" s="2"/>
      <c r="D16" s="2"/>
      <c r="E16" s="2"/>
      <c r="F16" s="2"/>
      <c r="G16" s="10"/>
      <c r="H16" s="3"/>
    </row>
    <row r="17" spans="1:8" x14ac:dyDescent="0.2">
      <c r="A17" s="30"/>
      <c r="B17" s="2"/>
      <c r="C17" s="2"/>
      <c r="D17" s="2"/>
      <c r="E17" s="2"/>
      <c r="F17" s="2"/>
      <c r="G17" s="10"/>
      <c r="H17" s="3"/>
    </row>
    <row r="18" spans="1:8" x14ac:dyDescent="0.2">
      <c r="A18" s="30"/>
      <c r="B18" s="2"/>
      <c r="C18" s="2" t="s">
        <v>30</v>
      </c>
      <c r="D18" s="2"/>
      <c r="E18" s="2"/>
      <c r="F18" s="2"/>
      <c r="G18" s="64">
        <f>D10</f>
        <v>85000</v>
      </c>
      <c r="H18" s="3"/>
    </row>
    <row r="19" spans="1:8" x14ac:dyDescent="0.2">
      <c r="A19" s="30"/>
      <c r="B19" s="2"/>
      <c r="C19" s="31" t="s">
        <v>31</v>
      </c>
      <c r="D19" s="2"/>
      <c r="E19" s="2"/>
      <c r="F19" s="2"/>
      <c r="G19" s="102">
        <f>G18*6</f>
        <v>510000</v>
      </c>
      <c r="H19" s="3"/>
    </row>
    <row r="20" spans="1:8" x14ac:dyDescent="0.2">
      <c r="A20" s="30"/>
      <c r="B20" s="2"/>
      <c r="C20" s="31" t="s">
        <v>32</v>
      </c>
      <c r="D20" s="2"/>
      <c r="E20" s="2"/>
      <c r="F20" s="2"/>
      <c r="G20" s="55">
        <f>G18*8</f>
        <v>680000</v>
      </c>
      <c r="H20" s="3"/>
    </row>
    <row r="21" spans="1:8" x14ac:dyDescent="0.2">
      <c r="A21" s="30"/>
      <c r="B21" s="2"/>
      <c r="C21" s="88" t="s">
        <v>33</v>
      </c>
      <c r="D21" s="2"/>
      <c r="E21" s="2"/>
      <c r="F21" s="2"/>
      <c r="G21" s="57">
        <f>G20/2+G19/2</f>
        <v>595000</v>
      </c>
      <c r="H21" s="3"/>
    </row>
    <row r="22" spans="1:8" x14ac:dyDescent="0.2">
      <c r="A22" s="30"/>
      <c r="B22" s="2"/>
      <c r="C22" s="2" t="s">
        <v>34</v>
      </c>
      <c r="D22" s="2"/>
      <c r="E22" s="2"/>
      <c r="F22" s="2"/>
      <c r="G22" s="57">
        <f>G21</f>
        <v>595000</v>
      </c>
      <c r="H22" s="3"/>
    </row>
    <row r="23" spans="1:8" x14ac:dyDescent="0.2">
      <c r="A23" s="30"/>
      <c r="B23" s="2"/>
      <c r="C23" s="2"/>
      <c r="D23" s="2"/>
      <c r="E23" s="2"/>
      <c r="F23" s="2"/>
      <c r="G23" s="10"/>
      <c r="H23" s="3"/>
    </row>
    <row r="24" spans="1:8" x14ac:dyDescent="0.2">
      <c r="A24" s="30"/>
      <c r="B24" s="4" t="s">
        <v>43</v>
      </c>
      <c r="C24" s="2"/>
      <c r="D24" s="2"/>
      <c r="E24" s="2"/>
      <c r="F24" s="2"/>
      <c r="G24" s="10"/>
      <c r="H24" s="3"/>
    </row>
    <row r="25" spans="1:8" x14ac:dyDescent="0.2">
      <c r="A25" s="30"/>
      <c r="B25" s="2"/>
      <c r="C25" s="2"/>
      <c r="D25" s="2"/>
      <c r="E25" s="2"/>
      <c r="F25" s="2"/>
      <c r="G25" s="10"/>
      <c r="H25" s="3"/>
    </row>
    <row r="26" spans="1:8" x14ac:dyDescent="0.2">
      <c r="A26" s="30"/>
      <c r="B26" s="2"/>
      <c r="C26" s="2" t="s">
        <v>30</v>
      </c>
      <c r="D26" s="2"/>
      <c r="E26" s="2"/>
      <c r="F26" s="2"/>
      <c r="G26" s="57">
        <f>G18</f>
        <v>85000</v>
      </c>
      <c r="H26" s="3"/>
    </row>
    <row r="27" spans="1:8" x14ac:dyDescent="0.2">
      <c r="A27" s="30"/>
      <c r="B27" s="2"/>
      <c r="C27" s="31" t="s">
        <v>39</v>
      </c>
      <c r="D27" s="2"/>
      <c r="E27" s="2"/>
      <c r="F27" s="2"/>
      <c r="G27" s="57">
        <f>G26*5</f>
        <v>425000</v>
      </c>
      <c r="H27" s="3"/>
    </row>
    <row r="28" spans="1:8" x14ac:dyDescent="0.2">
      <c r="A28" s="30"/>
      <c r="B28" s="2"/>
      <c r="C28" s="2" t="s">
        <v>40</v>
      </c>
      <c r="D28" s="2"/>
      <c r="E28" s="2"/>
      <c r="F28" s="2"/>
      <c r="G28" s="10"/>
      <c r="H28" s="3"/>
    </row>
    <row r="29" spans="1:8" x14ac:dyDescent="0.2">
      <c r="A29" s="30"/>
      <c r="B29" s="2"/>
      <c r="C29" s="13" t="s">
        <v>41</v>
      </c>
      <c r="D29" s="2"/>
      <c r="E29" s="2"/>
      <c r="F29" s="2"/>
      <c r="G29" s="87">
        <f>G9</f>
        <v>16000</v>
      </c>
      <c r="H29" s="3"/>
    </row>
    <row r="30" spans="1:8" x14ac:dyDescent="0.2">
      <c r="A30" s="30"/>
      <c r="B30" s="2"/>
      <c r="C30" s="13" t="s">
        <v>42</v>
      </c>
      <c r="D30" s="2"/>
      <c r="E30" s="2"/>
      <c r="F30" s="2"/>
      <c r="G30" s="59">
        <f>G10</f>
        <v>0</v>
      </c>
      <c r="H30" s="3"/>
    </row>
    <row r="31" spans="1:8" x14ac:dyDescent="0.2">
      <c r="A31" s="30"/>
      <c r="B31" s="2"/>
      <c r="C31" s="13" t="s">
        <v>44</v>
      </c>
      <c r="D31" s="2"/>
      <c r="E31" s="2"/>
      <c r="F31" s="2"/>
      <c r="G31" s="59">
        <f>G11</f>
        <v>20000</v>
      </c>
      <c r="H31" s="3"/>
    </row>
    <row r="32" spans="1:8" x14ac:dyDescent="0.2">
      <c r="A32" s="30"/>
      <c r="B32" s="2"/>
      <c r="C32" s="13" t="s">
        <v>45</v>
      </c>
      <c r="D32" s="2"/>
      <c r="E32" s="2"/>
      <c r="F32" s="2"/>
      <c r="G32" s="55">
        <f>G12</f>
        <v>0</v>
      </c>
      <c r="H32" s="3"/>
    </row>
    <row r="33" spans="1:10" x14ac:dyDescent="0.2">
      <c r="A33" s="30"/>
      <c r="B33" s="2"/>
      <c r="C33" s="2" t="s">
        <v>34</v>
      </c>
      <c r="D33" s="2"/>
      <c r="E33" s="2"/>
      <c r="F33" s="2"/>
      <c r="G33" s="57">
        <f>SUM(G27:G32)</f>
        <v>461000</v>
      </c>
      <c r="H33" s="3"/>
    </row>
    <row r="34" spans="1:10" x14ac:dyDescent="0.2">
      <c r="A34" s="30"/>
      <c r="B34" s="2"/>
      <c r="C34" s="2"/>
      <c r="D34" s="2"/>
      <c r="E34" s="2"/>
      <c r="F34" s="2"/>
      <c r="G34" s="10"/>
      <c r="H34" s="3"/>
    </row>
    <row r="35" spans="1:10" x14ac:dyDescent="0.2">
      <c r="A35" s="30"/>
      <c r="B35" s="4" t="s">
        <v>78</v>
      </c>
      <c r="C35" s="2"/>
      <c r="D35" s="2"/>
      <c r="E35" s="2"/>
      <c r="F35" s="2"/>
      <c r="G35" s="10"/>
      <c r="H35" s="3"/>
    </row>
    <row r="36" spans="1:10" x14ac:dyDescent="0.2">
      <c r="A36" s="30"/>
      <c r="B36" s="2"/>
      <c r="C36" s="2"/>
      <c r="D36" s="2"/>
      <c r="E36" s="2"/>
      <c r="F36" s="2"/>
      <c r="G36" s="10"/>
      <c r="H36" s="3"/>
    </row>
    <row r="37" spans="1:10" x14ac:dyDescent="0.2">
      <c r="A37" s="30"/>
      <c r="B37" s="2"/>
      <c r="C37" s="2" t="s">
        <v>80</v>
      </c>
      <c r="D37" s="2"/>
      <c r="E37" s="2"/>
      <c r="F37" s="2"/>
      <c r="G37" s="87">
        <f>D10</f>
        <v>85000</v>
      </c>
      <c r="H37" s="3"/>
    </row>
    <row r="38" spans="1:10" x14ac:dyDescent="0.2">
      <c r="A38" s="30"/>
      <c r="B38" s="2"/>
      <c r="C38" s="2" t="s">
        <v>79</v>
      </c>
      <c r="D38" s="2"/>
      <c r="E38" s="2"/>
      <c r="F38" s="2"/>
      <c r="G38" s="59">
        <f>D11</f>
        <v>30</v>
      </c>
      <c r="H38" s="3"/>
    </row>
    <row r="39" spans="1:10" x14ac:dyDescent="0.2">
      <c r="A39" s="30"/>
      <c r="B39" s="2"/>
      <c r="C39" s="2" t="s">
        <v>96</v>
      </c>
      <c r="D39" s="2"/>
      <c r="E39" s="2"/>
      <c r="F39" s="2"/>
      <c r="G39" s="59">
        <f>IF(D12="Yes",0,1)</f>
        <v>1</v>
      </c>
      <c r="H39" s="3"/>
    </row>
    <row r="40" spans="1:10" x14ac:dyDescent="0.2">
      <c r="A40" s="30"/>
      <c r="B40" s="2"/>
      <c r="C40" s="2" t="s">
        <v>82</v>
      </c>
      <c r="D40" s="2"/>
      <c r="E40" s="2"/>
      <c r="F40" s="2"/>
      <c r="G40" s="103">
        <f>D13</f>
        <v>0.05</v>
      </c>
      <c r="H40" s="3"/>
    </row>
    <row r="41" spans="1:10" x14ac:dyDescent="0.2">
      <c r="A41" s="30"/>
      <c r="B41" s="2"/>
      <c r="C41" s="2" t="s">
        <v>81</v>
      </c>
      <c r="D41" s="2"/>
      <c r="E41" s="2"/>
      <c r="F41" s="2"/>
      <c r="G41" s="57">
        <f>IF(G39=1,PV(G40,G38,G37*-1,,1),G37/G40)</f>
        <v>1371991.2541492933</v>
      </c>
      <c r="H41" s="3"/>
      <c r="J41" s="50"/>
    </row>
    <row r="42" spans="1:10" x14ac:dyDescent="0.2">
      <c r="A42" s="30"/>
      <c r="B42" s="2"/>
      <c r="C42" s="2" t="s">
        <v>40</v>
      </c>
      <c r="D42" s="2"/>
      <c r="E42" s="2"/>
      <c r="F42" s="2"/>
      <c r="G42" s="10"/>
      <c r="H42" s="3"/>
    </row>
    <row r="43" spans="1:10" x14ac:dyDescent="0.2">
      <c r="A43" s="30"/>
      <c r="B43" s="2"/>
      <c r="C43" s="13" t="s">
        <v>41</v>
      </c>
      <c r="D43" s="2"/>
      <c r="E43" s="2"/>
      <c r="F43" s="2"/>
      <c r="G43" s="87">
        <f>G29</f>
        <v>16000</v>
      </c>
      <c r="H43" s="3"/>
    </row>
    <row r="44" spans="1:10" x14ac:dyDescent="0.2">
      <c r="A44" s="30"/>
      <c r="B44" s="2"/>
      <c r="C44" s="13" t="s">
        <v>42</v>
      </c>
      <c r="D44" s="2"/>
      <c r="E44" s="2"/>
      <c r="F44" s="2"/>
      <c r="G44" s="59">
        <f>G30</f>
        <v>0</v>
      </c>
      <c r="H44" s="3"/>
    </row>
    <row r="45" spans="1:10" x14ac:dyDescent="0.2">
      <c r="A45" s="30"/>
      <c r="B45" s="2"/>
      <c r="C45" s="13" t="s">
        <v>44</v>
      </c>
      <c r="D45" s="2"/>
      <c r="E45" s="2"/>
      <c r="F45" s="2"/>
      <c r="G45" s="59">
        <f>G31</f>
        <v>20000</v>
      </c>
      <c r="H45" s="3"/>
    </row>
    <row r="46" spans="1:10" x14ac:dyDescent="0.2">
      <c r="A46" s="30"/>
      <c r="B46" s="2"/>
      <c r="C46" s="13" t="s">
        <v>45</v>
      </c>
      <c r="D46" s="2"/>
      <c r="E46" s="2"/>
      <c r="F46" s="2"/>
      <c r="G46" s="55">
        <f>G32</f>
        <v>0</v>
      </c>
      <c r="H46" s="3"/>
    </row>
    <row r="47" spans="1:10" x14ac:dyDescent="0.2">
      <c r="A47" s="30"/>
      <c r="B47" s="2"/>
      <c r="C47" s="2" t="s">
        <v>34</v>
      </c>
      <c r="D47" s="2"/>
      <c r="E47" s="2"/>
      <c r="F47" s="2"/>
      <c r="G47" s="57">
        <f>G41+G43+G44+G45+G46</f>
        <v>1407991.2541492933</v>
      </c>
      <c r="H47" s="3"/>
    </row>
    <row r="48" spans="1:10" x14ac:dyDescent="0.2">
      <c r="A48" s="30"/>
      <c r="B48" s="2"/>
      <c r="C48" s="2"/>
      <c r="D48" s="2"/>
      <c r="E48" s="2"/>
      <c r="F48" s="2"/>
      <c r="G48" s="10"/>
      <c r="H48" s="3"/>
    </row>
    <row r="49" spans="1:8" x14ac:dyDescent="0.2">
      <c r="A49" s="30"/>
      <c r="B49" s="4" t="s">
        <v>196</v>
      </c>
      <c r="C49" s="2"/>
      <c r="D49" s="2"/>
      <c r="E49" s="2"/>
      <c r="F49" s="2"/>
      <c r="G49" s="10"/>
      <c r="H49" s="3"/>
    </row>
    <row r="50" spans="1:8" x14ac:dyDescent="0.2">
      <c r="A50" s="30"/>
      <c r="B50" s="2"/>
      <c r="C50" s="2"/>
      <c r="D50" s="2"/>
      <c r="E50" s="2"/>
      <c r="F50" s="2"/>
      <c r="G50" s="10"/>
      <c r="H50" s="3"/>
    </row>
    <row r="51" spans="1:8" x14ac:dyDescent="0.2">
      <c r="A51" s="30"/>
      <c r="B51" s="2"/>
      <c r="C51" s="2" t="s">
        <v>192</v>
      </c>
      <c r="D51" s="2"/>
      <c r="E51" s="2"/>
      <c r="F51" s="2"/>
      <c r="G51" s="57">
        <f>G10</f>
        <v>0</v>
      </c>
      <c r="H51" s="3"/>
    </row>
    <row r="52" spans="1:8" x14ac:dyDescent="0.2">
      <c r="A52" s="30"/>
      <c r="B52" s="2"/>
      <c r="C52" s="2" t="s">
        <v>193</v>
      </c>
      <c r="D52" s="141">
        <f>D10</f>
        <v>85000</v>
      </c>
      <c r="E52" s="2" t="s">
        <v>194</v>
      </c>
      <c r="F52" s="2"/>
      <c r="G52" s="57">
        <f>D52*9</f>
        <v>765000</v>
      </c>
      <c r="H52" s="3"/>
    </row>
    <row r="53" spans="1:8" x14ac:dyDescent="0.2">
      <c r="A53" s="30"/>
      <c r="B53" s="2"/>
      <c r="C53" s="2" t="s">
        <v>195</v>
      </c>
      <c r="D53" s="2"/>
      <c r="E53" s="2"/>
      <c r="F53" s="2"/>
      <c r="G53" s="57">
        <f>G9</f>
        <v>16000</v>
      </c>
      <c r="H53" s="3"/>
    </row>
    <row r="54" spans="1:8" x14ac:dyDescent="0.2">
      <c r="A54" s="30"/>
      <c r="B54" s="2"/>
      <c r="C54" s="2" t="s">
        <v>44</v>
      </c>
      <c r="D54" s="2"/>
      <c r="E54" s="2"/>
      <c r="F54" s="2"/>
      <c r="G54" s="57">
        <f>G11</f>
        <v>20000</v>
      </c>
      <c r="H54" s="3"/>
    </row>
    <row r="55" spans="1:8" x14ac:dyDescent="0.2">
      <c r="A55" s="30"/>
      <c r="B55" s="2"/>
      <c r="C55" s="2" t="s">
        <v>34</v>
      </c>
      <c r="D55" s="2"/>
      <c r="E55" s="2"/>
      <c r="F55" s="2"/>
      <c r="G55" s="57">
        <f>G54+G53+G52+G51</f>
        <v>801000</v>
      </c>
      <c r="H55" s="3"/>
    </row>
    <row r="56" spans="1:8" x14ac:dyDescent="0.2">
      <c r="A56" s="30"/>
      <c r="B56" s="2"/>
      <c r="C56" s="2"/>
      <c r="D56" s="2"/>
      <c r="E56" s="2"/>
      <c r="F56" s="2"/>
      <c r="G56" s="2"/>
      <c r="H56" s="3"/>
    </row>
    <row r="57" spans="1:8" ht="12.75" customHeight="1" x14ac:dyDescent="0.2">
      <c r="A57" s="30"/>
      <c r="B57" s="2"/>
      <c r="C57" s="2"/>
      <c r="D57" s="95" t="s">
        <v>114</v>
      </c>
      <c r="E57" s="2"/>
      <c r="F57" s="2"/>
      <c r="G57" s="10"/>
      <c r="H57" s="3"/>
    </row>
    <row r="58" spans="1:8" ht="12.75" customHeight="1" thickBot="1" x14ac:dyDescent="0.25">
      <c r="A58" s="32"/>
      <c r="B58" s="5"/>
      <c r="C58" s="5"/>
      <c r="D58" s="5"/>
      <c r="E58" s="5"/>
      <c r="F58" s="5"/>
      <c r="G58" s="11"/>
      <c r="H58" s="6"/>
    </row>
    <row r="59" spans="1:8" ht="12.75" customHeight="1" x14ac:dyDescent="0.2"/>
  </sheetData>
  <mergeCells count="3">
    <mergeCell ref="B14:G14"/>
    <mergeCell ref="B2:G2"/>
    <mergeCell ref="B3:G3"/>
  </mergeCells>
  <phoneticPr fontId="0" type="noConversion"/>
  <pageMargins left="0.5" right="0.25" top="0.5" bottom="0.5" header="0.5" footer="0.5"/>
  <pageSetup scale="9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0"/>
  <sheetViews>
    <sheetView topLeftCell="A13" workbookViewId="0">
      <selection activeCell="G38" sqref="G38"/>
    </sheetView>
  </sheetViews>
  <sheetFormatPr defaultRowHeight="12.75" x14ac:dyDescent="0.2"/>
  <cols>
    <col min="1" max="1" width="3.7109375" style="1" customWidth="1"/>
    <col min="2" max="2" width="4.7109375" style="1" customWidth="1"/>
    <col min="3" max="3" width="29.7109375" style="1" customWidth="1"/>
    <col min="4" max="4" width="8.7109375" style="1" customWidth="1"/>
    <col min="5" max="5" width="19.7109375" style="1" customWidth="1"/>
    <col min="6" max="7" width="8.7109375" style="1" customWidth="1"/>
    <col min="8" max="8" width="9.7109375" style="9" customWidth="1"/>
    <col min="9" max="9" width="3.7109375" style="1" customWidth="1"/>
    <col min="10" max="10" width="13.28515625" style="129" customWidth="1"/>
    <col min="11" max="11" width="10.85546875" style="1" customWidth="1"/>
    <col min="12" max="16384" width="9.140625" style="1"/>
  </cols>
  <sheetData>
    <row r="1" spans="1:13" ht="15.75" customHeight="1" x14ac:dyDescent="0.2">
      <c r="A1" s="67"/>
      <c r="B1" s="68"/>
      <c r="C1" s="68"/>
      <c r="D1" s="68"/>
      <c r="E1" s="68"/>
      <c r="F1" s="68"/>
      <c r="G1" s="69"/>
      <c r="H1" s="69"/>
      <c r="I1" s="70"/>
    </row>
    <row r="2" spans="1:13" ht="15.75" x14ac:dyDescent="0.25">
      <c r="A2" s="71"/>
      <c r="B2" s="169" t="s">
        <v>101</v>
      </c>
      <c r="C2" s="170"/>
      <c r="D2" s="170"/>
      <c r="E2" s="170"/>
      <c r="F2" s="170"/>
      <c r="G2" s="170"/>
      <c r="H2" s="85"/>
      <c r="I2" s="72"/>
    </row>
    <row r="3" spans="1:13" ht="15.75" x14ac:dyDescent="0.25">
      <c r="A3" s="71"/>
      <c r="B3" s="172" t="s">
        <v>51</v>
      </c>
      <c r="C3" s="173"/>
      <c r="D3" s="173"/>
      <c r="E3" s="173"/>
      <c r="F3" s="173"/>
      <c r="G3" s="173"/>
      <c r="H3" s="86"/>
      <c r="I3" s="72"/>
    </row>
    <row r="4" spans="1:13" x14ac:dyDescent="0.2">
      <c r="A4" s="65"/>
      <c r="B4" s="83"/>
      <c r="C4" s="83"/>
      <c r="D4" s="83"/>
      <c r="E4" s="83"/>
      <c r="F4" s="83"/>
      <c r="G4" s="84"/>
      <c r="H4" s="84"/>
      <c r="I4" s="66"/>
      <c r="K4" s="142" t="s">
        <v>238</v>
      </c>
    </row>
    <row r="5" spans="1:13" customFormat="1" x14ac:dyDescent="0.2">
      <c r="A5" s="109"/>
      <c r="B5" s="111" t="s">
        <v>130</v>
      </c>
      <c r="C5" s="74"/>
      <c r="D5" s="74"/>
      <c r="E5" s="74"/>
      <c r="F5" s="74"/>
      <c r="G5" s="74"/>
      <c r="H5" s="85"/>
      <c r="I5" s="122"/>
      <c r="J5" s="129"/>
      <c r="K5" s="1"/>
      <c r="L5" s="1"/>
      <c r="M5" s="1"/>
    </row>
    <row r="6" spans="1:13" customFormat="1" x14ac:dyDescent="0.2">
      <c r="A6" s="71"/>
      <c r="B6" s="112" t="s">
        <v>131</v>
      </c>
      <c r="C6" s="2"/>
      <c r="D6" s="2"/>
      <c r="E6" s="2"/>
      <c r="F6" s="2"/>
      <c r="G6" s="2"/>
      <c r="H6" s="76"/>
      <c r="I6" s="110"/>
      <c r="J6" s="129" t="s">
        <v>230</v>
      </c>
      <c r="K6" s="1" t="s">
        <v>202</v>
      </c>
      <c r="L6" s="1"/>
      <c r="M6" s="1"/>
    </row>
    <row r="7" spans="1:13" customFormat="1" x14ac:dyDescent="0.2">
      <c r="A7" s="71"/>
      <c r="B7" s="112" t="s">
        <v>132</v>
      </c>
      <c r="C7" s="2"/>
      <c r="D7" s="2"/>
      <c r="E7" s="2"/>
      <c r="F7" s="2"/>
      <c r="G7" s="2"/>
      <c r="H7" s="76"/>
      <c r="I7" s="110"/>
      <c r="J7" s="129"/>
      <c r="K7" s="1"/>
      <c r="L7" s="1" t="s">
        <v>223</v>
      </c>
      <c r="M7" s="1"/>
    </row>
    <row r="8" spans="1:13" customFormat="1" x14ac:dyDescent="0.2">
      <c r="A8" s="71"/>
      <c r="B8" s="112" t="s">
        <v>133</v>
      </c>
      <c r="C8" s="2"/>
      <c r="D8" s="2"/>
      <c r="E8" s="2"/>
      <c r="F8" s="2"/>
      <c r="G8" s="2"/>
      <c r="H8" s="76"/>
      <c r="I8" s="110"/>
      <c r="J8" s="129"/>
      <c r="K8" s="1"/>
      <c r="L8" s="1" t="s">
        <v>224</v>
      </c>
      <c r="M8" s="1"/>
    </row>
    <row r="9" spans="1:13" customFormat="1" x14ac:dyDescent="0.2">
      <c r="A9" s="71"/>
      <c r="B9" s="112" t="s">
        <v>168</v>
      </c>
      <c r="C9" s="2"/>
      <c r="D9" s="2"/>
      <c r="E9" s="2"/>
      <c r="F9" s="2"/>
      <c r="G9" s="2"/>
      <c r="H9" s="76"/>
      <c r="I9" s="110"/>
      <c r="J9" s="129"/>
      <c r="K9" s="1" t="s">
        <v>203</v>
      </c>
      <c r="L9" s="1"/>
      <c r="M9" s="1"/>
    </row>
    <row r="10" spans="1:13" customFormat="1" x14ac:dyDescent="0.2">
      <c r="A10" s="71"/>
      <c r="B10" s="112" t="s">
        <v>169</v>
      </c>
      <c r="C10" s="2"/>
      <c r="D10" s="2"/>
      <c r="E10" s="2"/>
      <c r="F10" s="2"/>
      <c r="G10" s="2"/>
      <c r="H10" s="76"/>
      <c r="I10" s="110"/>
      <c r="J10" s="129"/>
      <c r="K10" s="1"/>
      <c r="L10" s="1" t="s">
        <v>225</v>
      </c>
      <c r="M10" s="1"/>
    </row>
    <row r="11" spans="1:13" customFormat="1" x14ac:dyDescent="0.2">
      <c r="A11" s="71"/>
      <c r="B11" s="112" t="s">
        <v>171</v>
      </c>
      <c r="C11" s="2"/>
      <c r="D11" s="2"/>
      <c r="E11" s="2"/>
      <c r="F11" s="2"/>
      <c r="G11" s="2"/>
      <c r="H11" s="76"/>
      <c r="I11" s="110"/>
      <c r="J11" s="129"/>
      <c r="K11" s="1"/>
      <c r="L11" s="1" t="s">
        <v>226</v>
      </c>
      <c r="M11" s="1"/>
    </row>
    <row r="12" spans="1:13" customFormat="1" x14ac:dyDescent="0.2">
      <c r="A12" s="71"/>
      <c r="B12" s="113" t="s">
        <v>170</v>
      </c>
      <c r="C12" s="114"/>
      <c r="D12" s="114"/>
      <c r="E12" s="114"/>
      <c r="F12" s="114"/>
      <c r="G12" s="114"/>
      <c r="H12" s="86"/>
      <c r="I12" s="110"/>
      <c r="J12" s="129"/>
      <c r="K12" s="1" t="s">
        <v>204</v>
      </c>
      <c r="L12" s="1"/>
      <c r="M12" s="1"/>
    </row>
    <row r="13" spans="1:13" customFormat="1" x14ac:dyDescent="0.2">
      <c r="A13" s="123"/>
      <c r="B13" s="117"/>
      <c r="C13" s="117"/>
      <c r="D13" s="117"/>
      <c r="E13" s="117"/>
      <c r="F13" s="117"/>
      <c r="G13" s="117"/>
      <c r="H13" s="118"/>
      <c r="I13" s="124"/>
      <c r="J13" s="129"/>
      <c r="K13" s="1"/>
      <c r="L13" s="1" t="s">
        <v>208</v>
      </c>
      <c r="M13" s="1"/>
    </row>
    <row r="14" spans="1:13" x14ac:dyDescent="0.2">
      <c r="A14" s="30"/>
      <c r="B14" s="4"/>
      <c r="C14" s="2"/>
      <c r="D14" s="2"/>
      <c r="E14" s="28"/>
      <c r="F14" s="28"/>
      <c r="G14" s="12"/>
      <c r="H14" s="10"/>
      <c r="I14" s="3"/>
      <c r="L14" s="1" t="s">
        <v>207</v>
      </c>
    </row>
    <row r="15" spans="1:13" x14ac:dyDescent="0.2">
      <c r="A15" s="30"/>
      <c r="B15" s="4"/>
      <c r="C15" s="136" t="s">
        <v>157</v>
      </c>
      <c r="D15" s="143">
        <v>0.17</v>
      </c>
      <c r="E15" s="111" t="s">
        <v>151</v>
      </c>
      <c r="F15" s="133"/>
      <c r="G15" s="130">
        <v>21</v>
      </c>
      <c r="H15" s="10"/>
      <c r="I15" s="3"/>
      <c r="L15" s="1" t="s">
        <v>252</v>
      </c>
    </row>
    <row r="16" spans="1:13" x14ac:dyDescent="0.2">
      <c r="A16" s="30"/>
      <c r="B16" s="4"/>
      <c r="C16" s="137" t="s">
        <v>158</v>
      </c>
      <c r="D16" s="138">
        <v>0.17</v>
      </c>
      <c r="E16" s="167" t="s">
        <v>234</v>
      </c>
      <c r="F16" s="134"/>
      <c r="G16" s="131">
        <v>2</v>
      </c>
      <c r="H16" s="10"/>
      <c r="I16" s="3"/>
    </row>
    <row r="17" spans="1:12" x14ac:dyDescent="0.2">
      <c r="A17" s="30"/>
      <c r="B17" s="4"/>
      <c r="C17" s="137" t="s">
        <v>22</v>
      </c>
      <c r="D17" s="144">
        <v>6.5000000000000002E-2</v>
      </c>
      <c r="E17" s="135" t="s">
        <v>236</v>
      </c>
      <c r="F17" s="134"/>
      <c r="G17" s="132">
        <v>30</v>
      </c>
      <c r="H17" s="10"/>
      <c r="I17" s="3"/>
      <c r="J17" s="129" t="s">
        <v>231</v>
      </c>
      <c r="K17" s="1" t="s">
        <v>205</v>
      </c>
    </row>
    <row r="18" spans="1:12" x14ac:dyDescent="0.2">
      <c r="A18" s="30"/>
      <c r="B18" s="4"/>
      <c r="C18" s="137" t="s">
        <v>21</v>
      </c>
      <c r="D18" s="144">
        <v>0.02</v>
      </c>
      <c r="E18" s="135" t="s">
        <v>237</v>
      </c>
      <c r="F18" s="134"/>
      <c r="G18" s="64">
        <f>G19-G17-G15</f>
        <v>14</v>
      </c>
      <c r="H18" s="10"/>
      <c r="I18" s="3"/>
      <c r="L18" s="1" t="s">
        <v>206</v>
      </c>
    </row>
    <row r="19" spans="1:12" x14ac:dyDescent="0.2">
      <c r="A19" s="30"/>
      <c r="B19" s="4"/>
      <c r="C19" s="137" t="s">
        <v>23</v>
      </c>
      <c r="D19" s="144">
        <v>5.5E-2</v>
      </c>
      <c r="E19" s="135" t="s">
        <v>235</v>
      </c>
      <c r="F19" s="134"/>
      <c r="G19" s="132">
        <v>65</v>
      </c>
      <c r="H19" s="10"/>
      <c r="I19" s="3"/>
      <c r="L19" s="1" t="s">
        <v>209</v>
      </c>
    </row>
    <row r="20" spans="1:12" x14ac:dyDescent="0.2">
      <c r="A20" s="30"/>
      <c r="B20" s="4"/>
      <c r="C20" s="137" t="s">
        <v>24</v>
      </c>
      <c r="D20" s="144">
        <v>0.02</v>
      </c>
      <c r="E20" s="135" t="s">
        <v>26</v>
      </c>
      <c r="F20" s="134"/>
      <c r="G20" s="132">
        <v>30</v>
      </c>
      <c r="H20" s="10"/>
      <c r="I20" s="3"/>
      <c r="L20" s="1" t="s">
        <v>210</v>
      </c>
    </row>
    <row r="21" spans="1:12" x14ac:dyDescent="0.2">
      <c r="A21" s="30"/>
      <c r="B21" s="4"/>
      <c r="C21" s="137" t="s">
        <v>159</v>
      </c>
      <c r="D21" s="145">
        <f>(1+(D17*(1-D15)))/(1+D18)-1</f>
        <v>3.3284313725490122E-2</v>
      </c>
      <c r="E21" s="135" t="s">
        <v>150</v>
      </c>
      <c r="F21" s="134"/>
      <c r="G21" s="102">
        <f>G17-G16</f>
        <v>28</v>
      </c>
      <c r="H21" s="10"/>
      <c r="I21" s="3"/>
      <c r="L21" s="1" t="s">
        <v>211</v>
      </c>
    </row>
    <row r="22" spans="1:12" x14ac:dyDescent="0.2">
      <c r="A22" s="30"/>
      <c r="B22" s="4"/>
      <c r="C22" s="149" t="s">
        <v>160</v>
      </c>
      <c r="D22" s="146">
        <f>(1+(D19*(1-D16)))/(1+D20)-1</f>
        <v>2.5147058823529411E-2</v>
      </c>
      <c r="E22" s="112" t="s">
        <v>167</v>
      </c>
      <c r="F22" s="134"/>
      <c r="G22" s="102">
        <f>G19-G17-G15</f>
        <v>14</v>
      </c>
      <c r="H22" s="10"/>
      <c r="I22" s="3"/>
      <c r="L22" s="1" t="s">
        <v>212</v>
      </c>
    </row>
    <row r="23" spans="1:12" x14ac:dyDescent="0.2">
      <c r="A23" s="30"/>
      <c r="B23" s="4"/>
      <c r="E23" s="147" t="s">
        <v>99</v>
      </c>
      <c r="F23" s="148"/>
      <c r="G23" s="101">
        <f>G19-G15</f>
        <v>44</v>
      </c>
      <c r="H23" s="10"/>
      <c r="I23" s="3"/>
      <c r="L23" s="1" t="s">
        <v>213</v>
      </c>
    </row>
    <row r="24" spans="1:12" x14ac:dyDescent="0.2">
      <c r="A24" s="30"/>
      <c r="B24" s="4"/>
      <c r="C24" s="2"/>
      <c r="H24" s="10"/>
      <c r="I24" s="3"/>
      <c r="K24" s="139"/>
      <c r="L24" s="1" t="s">
        <v>214</v>
      </c>
    </row>
    <row r="25" spans="1:12" x14ac:dyDescent="0.2">
      <c r="A25" s="30"/>
      <c r="B25" s="4" t="s">
        <v>200</v>
      </c>
      <c r="C25" s="2"/>
      <c r="D25" s="2"/>
      <c r="E25" s="2"/>
      <c r="F25" s="2"/>
      <c r="G25" s="92"/>
      <c r="H25" s="10"/>
      <c r="I25" s="3"/>
      <c r="K25" s="139"/>
      <c r="L25" s="1" t="s">
        <v>215</v>
      </c>
    </row>
    <row r="26" spans="1:12" x14ac:dyDescent="0.2">
      <c r="A26" s="30"/>
      <c r="B26" s="2"/>
      <c r="C26" s="2" t="s">
        <v>14</v>
      </c>
      <c r="D26" s="2"/>
      <c r="E26" s="2"/>
      <c r="F26" s="2"/>
      <c r="G26" s="25">
        <v>5000</v>
      </c>
      <c r="H26" s="10"/>
      <c r="I26" s="3"/>
    </row>
    <row r="27" spans="1:12" x14ac:dyDescent="0.2">
      <c r="A27" s="30"/>
      <c r="B27" s="2"/>
      <c r="C27" s="2" t="s">
        <v>15</v>
      </c>
      <c r="D27" s="2"/>
      <c r="E27" s="2"/>
      <c r="F27" s="2"/>
      <c r="G27" s="26">
        <v>2000</v>
      </c>
      <c r="H27" s="10"/>
      <c r="I27" s="3"/>
      <c r="J27" s="129" t="s">
        <v>232</v>
      </c>
      <c r="K27" s="1" t="s">
        <v>216</v>
      </c>
    </row>
    <row r="28" spans="1:12" x14ac:dyDescent="0.2">
      <c r="A28" s="30"/>
      <c r="B28" s="2"/>
      <c r="C28" s="2" t="s">
        <v>0</v>
      </c>
      <c r="D28" s="2"/>
      <c r="E28" s="2"/>
      <c r="F28" s="2"/>
      <c r="G28" s="26">
        <v>20000</v>
      </c>
      <c r="H28" s="10"/>
      <c r="I28" s="3"/>
      <c r="L28" s="1" t="s">
        <v>218</v>
      </c>
    </row>
    <row r="29" spans="1:12" x14ac:dyDescent="0.2">
      <c r="A29" s="30"/>
      <c r="B29" s="2"/>
      <c r="C29" s="2" t="s">
        <v>123</v>
      </c>
      <c r="D29" s="2"/>
      <c r="E29" s="2"/>
      <c r="F29" s="2"/>
      <c r="G29" s="26"/>
      <c r="H29" s="10"/>
      <c r="I29" s="3"/>
      <c r="L29" s="1" t="s">
        <v>217</v>
      </c>
    </row>
    <row r="30" spans="1:12" x14ac:dyDescent="0.2">
      <c r="A30" s="30"/>
      <c r="B30" s="2"/>
      <c r="C30" s="2" t="s">
        <v>1</v>
      </c>
      <c r="D30" s="2"/>
      <c r="E30" s="2"/>
      <c r="F30" s="2"/>
      <c r="G30" s="26">
        <v>20000</v>
      </c>
      <c r="H30" s="10"/>
      <c r="I30" s="3"/>
    </row>
    <row r="31" spans="1:12" x14ac:dyDescent="0.2">
      <c r="A31" s="30"/>
      <c r="B31" s="2"/>
      <c r="C31" s="2" t="s">
        <v>2</v>
      </c>
      <c r="D31" s="2"/>
      <c r="E31" s="2"/>
      <c r="F31" s="2"/>
      <c r="G31" s="27">
        <v>500</v>
      </c>
      <c r="H31" s="10"/>
      <c r="I31" s="3"/>
      <c r="J31" s="129" t="s">
        <v>233</v>
      </c>
      <c r="K31" s="1" t="s">
        <v>219</v>
      </c>
    </row>
    <row r="32" spans="1:12" x14ac:dyDescent="0.2">
      <c r="A32" s="30"/>
      <c r="B32" s="2"/>
      <c r="C32" s="7" t="s">
        <v>27</v>
      </c>
      <c r="D32" s="2"/>
      <c r="E32" s="2"/>
      <c r="F32" s="2"/>
      <c r="G32" s="2"/>
      <c r="H32" s="57">
        <f>SUM(G26:G31)</f>
        <v>47500</v>
      </c>
      <c r="I32" s="3"/>
      <c r="L32" s="1" t="s">
        <v>220</v>
      </c>
    </row>
    <row r="33" spans="1:12" x14ac:dyDescent="0.2">
      <c r="A33" s="30"/>
      <c r="B33" s="2"/>
      <c r="C33" s="2"/>
      <c r="D33" s="2"/>
      <c r="E33" s="2"/>
      <c r="F33" s="2"/>
      <c r="G33" s="2"/>
      <c r="H33" s="10"/>
      <c r="I33" s="3"/>
      <c r="L33" s="1" t="s">
        <v>221</v>
      </c>
    </row>
    <row r="34" spans="1:12" x14ac:dyDescent="0.2">
      <c r="A34" s="30"/>
      <c r="B34" s="4" t="s">
        <v>201</v>
      </c>
      <c r="C34" s="2"/>
      <c r="D34" s="2"/>
      <c r="E34" s="2"/>
      <c r="F34" s="2"/>
      <c r="G34" s="2"/>
      <c r="H34" s="10"/>
      <c r="I34" s="3"/>
    </row>
    <row r="35" spans="1:12" x14ac:dyDescent="0.2">
      <c r="A35" s="30"/>
      <c r="B35" s="2"/>
      <c r="C35" s="2" t="s">
        <v>3</v>
      </c>
      <c r="D35" s="2"/>
      <c r="E35" s="2"/>
      <c r="F35" s="2"/>
      <c r="G35" s="25">
        <v>5000</v>
      </c>
      <c r="H35" s="10"/>
      <c r="I35" s="3"/>
    </row>
    <row r="36" spans="1:12" x14ac:dyDescent="0.2">
      <c r="A36" s="30"/>
      <c r="B36" s="2"/>
      <c r="C36" s="2" t="s">
        <v>4</v>
      </c>
      <c r="D36" s="2"/>
      <c r="E36" s="2"/>
      <c r="F36" s="2"/>
      <c r="G36" s="26">
        <v>15000</v>
      </c>
      <c r="H36" s="10"/>
      <c r="I36" s="3"/>
    </row>
    <row r="37" spans="1:12" x14ac:dyDescent="0.2">
      <c r="A37" s="30"/>
      <c r="B37" s="2"/>
      <c r="C37" s="2" t="s">
        <v>197</v>
      </c>
      <c r="D37" s="2"/>
      <c r="E37" s="2"/>
      <c r="F37" s="2"/>
      <c r="G37" s="26">
        <v>100000</v>
      </c>
      <c r="H37" s="10"/>
      <c r="I37" s="3"/>
    </row>
    <row r="38" spans="1:12" x14ac:dyDescent="0.2">
      <c r="A38" s="30"/>
      <c r="B38" s="2"/>
      <c r="C38" s="2" t="s">
        <v>5</v>
      </c>
      <c r="D38" s="2"/>
      <c r="E38" s="2"/>
      <c r="F38" s="2"/>
      <c r="G38" s="27"/>
      <c r="H38" s="10"/>
      <c r="I38" s="3"/>
    </row>
    <row r="39" spans="1:12" x14ac:dyDescent="0.2">
      <c r="A39" s="30"/>
      <c r="B39" s="2"/>
      <c r="C39" s="7" t="s">
        <v>28</v>
      </c>
      <c r="D39" s="2"/>
      <c r="E39" s="2"/>
      <c r="F39" s="2"/>
      <c r="G39" s="2"/>
      <c r="H39" s="57">
        <f>SUM(G35:G38)</f>
        <v>120000</v>
      </c>
      <c r="I39" s="3"/>
    </row>
    <row r="40" spans="1:12" x14ac:dyDescent="0.2">
      <c r="A40" s="30"/>
      <c r="B40" s="2"/>
      <c r="C40" s="2"/>
      <c r="D40" s="2"/>
      <c r="E40" s="2"/>
      <c r="F40" s="2"/>
      <c r="G40" s="2"/>
      <c r="H40" s="10"/>
      <c r="I40" s="3"/>
    </row>
    <row r="41" spans="1:12" x14ac:dyDescent="0.2">
      <c r="A41" s="30"/>
      <c r="B41" s="4" t="str">
        <f>"Step 3: Immediate Spousal Transitional Funds in Year 1 for "&amp;G53&amp;" Years  (Phase I)"</f>
        <v>Step 3: Immediate Spousal Transitional Funds in Year 1 for 2 Years  (Phase I)</v>
      </c>
      <c r="C41" s="2"/>
      <c r="D41" s="2"/>
      <c r="E41" s="2"/>
      <c r="F41" s="2"/>
      <c r="G41" s="2"/>
      <c r="H41" s="10"/>
      <c r="I41" s="3"/>
    </row>
    <row r="42" spans="1:12" x14ac:dyDescent="0.2">
      <c r="A42" s="30"/>
      <c r="B42" s="4"/>
      <c r="C42" s="2" t="s">
        <v>104</v>
      </c>
      <c r="D42" s="93">
        <f>G15</f>
        <v>21</v>
      </c>
      <c r="E42" s="2" t="s">
        <v>105</v>
      </c>
      <c r="F42" s="2"/>
      <c r="G42" s="140">
        <f>D42+G16</f>
        <v>23</v>
      </c>
      <c r="H42" s="10"/>
      <c r="I42" s="3"/>
    </row>
    <row r="43" spans="1:12" x14ac:dyDescent="0.2">
      <c r="A43" s="30"/>
      <c r="B43" s="2"/>
      <c r="C43" s="2" t="s">
        <v>187</v>
      </c>
      <c r="D43" s="2"/>
      <c r="E43" s="2"/>
      <c r="F43" s="2"/>
      <c r="G43" s="25">
        <v>50000</v>
      </c>
      <c r="H43" s="10"/>
      <c r="I43" s="3"/>
    </row>
    <row r="44" spans="1:12" x14ac:dyDescent="0.2">
      <c r="A44" s="30"/>
      <c r="B44" s="2"/>
      <c r="C44" s="31" t="s">
        <v>188</v>
      </c>
      <c r="D44" s="2"/>
      <c r="E44" s="2"/>
      <c r="F44" s="2"/>
      <c r="G44" s="26">
        <v>25000</v>
      </c>
      <c r="H44" s="10"/>
      <c r="I44" s="3"/>
    </row>
    <row r="45" spans="1:12" x14ac:dyDescent="0.2">
      <c r="A45" s="30"/>
      <c r="B45" s="2"/>
      <c r="C45" s="31" t="s">
        <v>189</v>
      </c>
      <c r="D45" s="2"/>
      <c r="E45" s="2"/>
      <c r="F45" s="2"/>
      <c r="G45" s="26">
        <v>15000</v>
      </c>
      <c r="H45" s="10"/>
      <c r="I45" s="3"/>
    </row>
    <row r="46" spans="1:12" x14ac:dyDescent="0.2">
      <c r="A46" s="30"/>
      <c r="B46" s="2"/>
      <c r="C46" s="31" t="s">
        <v>190</v>
      </c>
      <c r="D46" s="2"/>
      <c r="E46" s="2"/>
      <c r="F46" s="2"/>
      <c r="G46" s="27">
        <v>5000</v>
      </c>
      <c r="H46" s="10"/>
      <c r="I46" s="3"/>
    </row>
    <row r="47" spans="1:12" x14ac:dyDescent="0.2">
      <c r="A47" s="30"/>
      <c r="B47" s="2"/>
      <c r="C47" s="2" t="s">
        <v>191</v>
      </c>
      <c r="D47" s="2"/>
      <c r="E47" s="2"/>
      <c r="F47" s="2"/>
      <c r="G47" s="55">
        <f>SUM(G43:G46)</f>
        <v>95000</v>
      </c>
      <c r="H47" s="10"/>
      <c r="I47" s="3"/>
    </row>
    <row r="48" spans="1:12" x14ac:dyDescent="0.2">
      <c r="A48" s="30"/>
      <c r="B48" s="2"/>
      <c r="C48" s="90" t="s">
        <v>16</v>
      </c>
      <c r="D48" s="2"/>
      <c r="E48" s="2"/>
      <c r="F48" s="2"/>
      <c r="G48" s="25">
        <v>0</v>
      </c>
      <c r="H48" s="10"/>
      <c r="I48" s="3"/>
      <c r="K48" s="2"/>
      <c r="L48" s="40"/>
    </row>
    <row r="49" spans="1:12" x14ac:dyDescent="0.2">
      <c r="A49" s="30"/>
      <c r="B49" s="2"/>
      <c r="C49" s="90" t="s">
        <v>7</v>
      </c>
      <c r="D49" s="2"/>
      <c r="E49" s="2"/>
      <c r="F49" s="2"/>
      <c r="G49" s="26">
        <v>2000</v>
      </c>
      <c r="H49" s="10"/>
      <c r="I49" s="3"/>
      <c r="K49" s="2"/>
      <c r="L49" s="40"/>
    </row>
    <row r="50" spans="1:12" x14ac:dyDescent="0.2">
      <c r="A50" s="30"/>
      <c r="B50" s="2"/>
      <c r="C50" s="90" t="s">
        <v>8</v>
      </c>
      <c r="D50" s="2"/>
      <c r="E50" s="2"/>
      <c r="F50" s="2"/>
      <c r="G50" s="27">
        <v>500</v>
      </c>
      <c r="H50" s="10"/>
      <c r="I50" s="3"/>
      <c r="K50" s="2"/>
      <c r="L50" s="40"/>
    </row>
    <row r="51" spans="1:12" x14ac:dyDescent="0.2">
      <c r="A51" s="30"/>
      <c r="B51" s="2"/>
      <c r="C51" s="31" t="s">
        <v>18</v>
      </c>
      <c r="D51" s="2"/>
      <c r="E51" s="2"/>
      <c r="F51" s="2"/>
      <c r="G51" s="57">
        <f>SUM(G43:G46)-G48-G49-G50</f>
        <v>92500</v>
      </c>
      <c r="H51" s="2"/>
      <c r="I51" s="3"/>
    </row>
    <row r="52" spans="1:12" x14ac:dyDescent="0.2">
      <c r="A52" s="30"/>
      <c r="B52" s="2"/>
      <c r="C52" s="31"/>
      <c r="D52" s="2"/>
      <c r="E52" s="2"/>
      <c r="F52" s="2"/>
      <c r="G52" s="2"/>
      <c r="H52" s="2"/>
      <c r="I52" s="3"/>
    </row>
    <row r="53" spans="1:12" x14ac:dyDescent="0.2">
      <c r="A53" s="30"/>
      <c r="B53" s="2"/>
      <c r="C53" s="31" t="s">
        <v>17</v>
      </c>
      <c r="D53" s="2"/>
      <c r="F53" s="2"/>
      <c r="G53" s="102">
        <f>G16</f>
        <v>2</v>
      </c>
      <c r="H53" s="61"/>
      <c r="I53" s="3"/>
    </row>
    <row r="54" spans="1:12" x14ac:dyDescent="0.2">
      <c r="A54" s="30"/>
      <c r="B54" s="2"/>
      <c r="C54" s="31" t="s">
        <v>161</v>
      </c>
      <c r="D54" s="2"/>
      <c r="F54" s="2"/>
      <c r="G54" s="103">
        <f>D21</f>
        <v>3.3284313725490122E-2</v>
      </c>
      <c r="H54" s="29"/>
      <c r="I54" s="3"/>
    </row>
    <row r="55" spans="1:12" x14ac:dyDescent="0.2">
      <c r="A55" s="30"/>
      <c r="B55" s="2"/>
      <c r="C55" s="7" t="s">
        <v>102</v>
      </c>
      <c r="D55" s="2"/>
      <c r="E55" s="2"/>
      <c r="F55" s="2"/>
      <c r="G55" s="2"/>
      <c r="H55" s="57">
        <f>PV(G54,G53,G51*-1,,1)</f>
        <v>182020.37572939915</v>
      </c>
      <c r="I55" s="3"/>
    </row>
    <row r="56" spans="1:12" x14ac:dyDescent="0.2">
      <c r="A56" s="30"/>
      <c r="B56" s="2"/>
      <c r="C56" s="7"/>
      <c r="D56" s="2"/>
      <c r="E56" s="2"/>
      <c r="F56" s="2"/>
      <c r="G56" s="2"/>
      <c r="H56" s="10"/>
      <c r="I56" s="3"/>
      <c r="K56" s="2"/>
      <c r="L56" s="2"/>
    </row>
    <row r="57" spans="1:12" x14ac:dyDescent="0.2">
      <c r="A57" s="30"/>
      <c r="B57" s="2"/>
      <c r="C57" s="7"/>
      <c r="D57" s="95" t="s">
        <v>115</v>
      </c>
      <c r="E57" s="2"/>
      <c r="F57" s="2"/>
      <c r="G57" s="2"/>
      <c r="H57" s="10"/>
      <c r="I57" s="3"/>
      <c r="K57" s="2"/>
      <c r="L57" s="2"/>
    </row>
    <row r="58" spans="1:12" x14ac:dyDescent="0.2">
      <c r="A58" s="30"/>
      <c r="B58" s="2"/>
      <c r="C58" s="7"/>
      <c r="D58" s="2"/>
      <c r="E58" s="2"/>
      <c r="F58" s="2"/>
      <c r="G58" s="2"/>
      <c r="H58" s="10"/>
      <c r="I58" s="3"/>
      <c r="K58" s="2"/>
      <c r="L58" s="2"/>
    </row>
    <row r="59" spans="1:12" x14ac:dyDescent="0.2">
      <c r="A59" s="30"/>
      <c r="B59" s="4" t="s">
        <v>6</v>
      </c>
      <c r="C59" s="2"/>
      <c r="D59" s="2"/>
      <c r="E59" s="2"/>
      <c r="F59" s="2"/>
      <c r="G59" s="2"/>
      <c r="H59" s="10"/>
      <c r="I59" s="3"/>
      <c r="K59" s="2"/>
      <c r="L59" s="2"/>
    </row>
    <row r="60" spans="1:12" x14ac:dyDescent="0.2">
      <c r="A60" s="30"/>
      <c r="B60" s="2"/>
      <c r="C60" s="4" t="s">
        <v>227</v>
      </c>
      <c r="D60" s="2"/>
      <c r="E60" s="2"/>
      <c r="F60" s="2"/>
      <c r="G60" s="2"/>
      <c r="H60" s="10"/>
      <c r="I60" s="3"/>
      <c r="K60" s="182"/>
      <c r="L60" s="182"/>
    </row>
    <row r="61" spans="1:12" x14ac:dyDescent="0.2">
      <c r="A61" s="30"/>
      <c r="B61" s="2"/>
      <c r="C61" s="2" t="s">
        <v>152</v>
      </c>
      <c r="D61" s="93">
        <f>D42</f>
        <v>21</v>
      </c>
      <c r="E61" s="2" t="s">
        <v>106</v>
      </c>
      <c r="G61" s="93">
        <f>D61+G17</f>
        <v>51</v>
      </c>
      <c r="H61" s="10"/>
      <c r="I61" s="3"/>
      <c r="K61" s="92"/>
      <c r="L61" s="92"/>
    </row>
    <row r="62" spans="1:12" x14ac:dyDescent="0.2">
      <c r="A62" s="30"/>
      <c r="B62" s="2"/>
      <c r="C62" s="13" t="s">
        <v>186</v>
      </c>
      <c r="D62" s="2"/>
      <c r="E62" s="2"/>
      <c r="F62" s="8">
        <v>50000</v>
      </c>
      <c r="G62" s="2"/>
      <c r="H62" s="10"/>
      <c r="I62" s="3"/>
      <c r="K62" s="92"/>
      <c r="L62" s="92"/>
    </row>
    <row r="63" spans="1:12" x14ac:dyDescent="0.2">
      <c r="A63" s="30"/>
      <c r="B63" s="2"/>
      <c r="C63" s="31" t="s">
        <v>185</v>
      </c>
      <c r="D63" s="2"/>
      <c r="E63" s="2"/>
      <c r="F63" s="8">
        <v>15000</v>
      </c>
      <c r="G63" s="2"/>
      <c r="H63" s="10"/>
      <c r="I63" s="3"/>
      <c r="K63" s="92"/>
      <c r="L63" s="92"/>
    </row>
    <row r="64" spans="1:12" x14ac:dyDescent="0.2">
      <c r="A64" s="30"/>
      <c r="B64" s="2"/>
      <c r="C64" s="13" t="s">
        <v>19</v>
      </c>
      <c r="D64" s="2"/>
      <c r="E64" s="2"/>
      <c r="F64" s="57">
        <f>F62+F63</f>
        <v>65000</v>
      </c>
      <c r="H64" s="10"/>
      <c r="I64" s="3"/>
      <c r="K64" s="182"/>
      <c r="L64" s="182"/>
    </row>
    <row r="65" spans="1:12" x14ac:dyDescent="0.2">
      <c r="A65" s="30"/>
      <c r="B65" s="2"/>
      <c r="C65" s="2"/>
      <c r="D65" s="2"/>
      <c r="E65" s="2"/>
      <c r="F65" s="2"/>
      <c r="H65" s="10"/>
      <c r="I65" s="3"/>
      <c r="K65" s="2"/>
      <c r="L65" s="40"/>
    </row>
    <row r="66" spans="1:12" x14ac:dyDescent="0.2">
      <c r="A66" s="30"/>
      <c r="B66" s="2"/>
      <c r="C66" s="88" t="s">
        <v>16</v>
      </c>
      <c r="D66" s="2"/>
      <c r="E66" s="2"/>
      <c r="F66" s="25">
        <v>500</v>
      </c>
      <c r="H66" s="10"/>
      <c r="I66" s="3"/>
      <c r="K66" s="2"/>
      <c r="L66" s="40"/>
    </row>
    <row r="67" spans="1:12" x14ac:dyDescent="0.2">
      <c r="A67" s="30"/>
      <c r="B67" s="2"/>
      <c r="C67" s="88" t="s">
        <v>7</v>
      </c>
      <c r="D67" s="2"/>
      <c r="E67" s="2"/>
      <c r="F67" s="26">
        <v>2000</v>
      </c>
      <c r="G67" s="129"/>
      <c r="H67" s="10"/>
      <c r="I67" s="3"/>
      <c r="K67" s="2"/>
      <c r="L67" s="40"/>
    </row>
    <row r="68" spans="1:12" x14ac:dyDescent="0.2">
      <c r="A68" s="30"/>
      <c r="B68" s="2"/>
      <c r="C68" s="88" t="s">
        <v>8</v>
      </c>
      <c r="D68" s="2"/>
      <c r="E68" s="2"/>
      <c r="F68" s="27">
        <v>1000</v>
      </c>
      <c r="G68" s="129"/>
      <c r="H68" s="10"/>
      <c r="I68" s="3"/>
      <c r="K68" s="2"/>
      <c r="L68" s="40"/>
    </row>
    <row r="69" spans="1:12" x14ac:dyDescent="0.2">
      <c r="A69" s="30"/>
      <c r="B69" s="2"/>
      <c r="C69" s="91" t="s">
        <v>20</v>
      </c>
      <c r="D69" s="2"/>
      <c r="E69" s="2"/>
      <c r="F69" s="87">
        <f>F64-F66-F67-F68</f>
        <v>61500</v>
      </c>
      <c r="H69" s="2"/>
      <c r="I69" s="3"/>
      <c r="K69" s="2"/>
      <c r="L69" s="40"/>
    </row>
    <row r="70" spans="1:12" x14ac:dyDescent="0.2">
      <c r="A70" s="30"/>
      <c r="B70" s="2"/>
      <c r="C70" s="31" t="s">
        <v>153</v>
      </c>
      <c r="D70" s="2"/>
      <c r="E70" s="2"/>
      <c r="F70" s="102">
        <f>G53</f>
        <v>2</v>
      </c>
      <c r="G70" s="2"/>
      <c r="H70" s="2"/>
      <c r="I70" s="3"/>
      <c r="K70" s="2"/>
      <c r="L70" s="40"/>
    </row>
    <row r="71" spans="1:12" x14ac:dyDescent="0.2">
      <c r="A71" s="30"/>
      <c r="B71" s="4"/>
      <c r="C71" s="31" t="s">
        <v>118</v>
      </c>
      <c r="D71" s="2"/>
      <c r="E71" s="2"/>
      <c r="F71" s="99">
        <f>D18</f>
        <v>0.02</v>
      </c>
      <c r="H71" s="10"/>
      <c r="I71" s="3"/>
      <c r="K71" s="2"/>
      <c r="L71" s="2"/>
    </row>
    <row r="72" spans="1:12" x14ac:dyDescent="0.2">
      <c r="A72" s="30"/>
      <c r="B72" s="2"/>
      <c r="C72" s="31" t="s">
        <v>142</v>
      </c>
      <c r="D72" s="2"/>
      <c r="E72" s="2"/>
      <c r="F72" s="2"/>
      <c r="G72" s="57">
        <f>FV(F71,F70,,F69*-1)</f>
        <v>63984.6</v>
      </c>
      <c r="H72" s="2"/>
      <c r="I72" s="3"/>
      <c r="K72" s="2"/>
      <c r="L72" s="40"/>
    </row>
    <row r="73" spans="1:12" x14ac:dyDescent="0.2">
      <c r="A73" s="30"/>
      <c r="B73" s="2"/>
      <c r="C73" s="31"/>
      <c r="D73" s="2"/>
      <c r="E73" s="2"/>
      <c r="F73" s="2"/>
      <c r="G73" s="29"/>
      <c r="H73" s="2"/>
      <c r="I73" s="3"/>
      <c r="K73" s="2"/>
      <c r="L73" s="40"/>
    </row>
    <row r="74" spans="1:12" x14ac:dyDescent="0.2">
      <c r="A74" s="30"/>
      <c r="B74" s="2"/>
      <c r="C74" s="88" t="s">
        <v>154</v>
      </c>
      <c r="D74" s="2"/>
      <c r="E74" s="2"/>
      <c r="F74" s="2"/>
      <c r="G74" s="87">
        <f>G17-G16</f>
        <v>28</v>
      </c>
      <c r="H74" s="2"/>
      <c r="I74" s="3"/>
      <c r="K74" s="2"/>
      <c r="L74" s="2"/>
    </row>
    <row r="75" spans="1:12" x14ac:dyDescent="0.2">
      <c r="A75" s="30"/>
      <c r="B75" s="4"/>
      <c r="C75" s="31" t="s">
        <v>155</v>
      </c>
      <c r="D75" s="2"/>
      <c r="E75" s="2"/>
      <c r="F75" s="2"/>
      <c r="G75" s="99">
        <f>D21</f>
        <v>3.3284313725490122E-2</v>
      </c>
      <c r="H75" s="10"/>
      <c r="I75" s="3"/>
      <c r="K75" s="2"/>
      <c r="L75" s="2"/>
    </row>
    <row r="76" spans="1:12" x14ac:dyDescent="0.2">
      <c r="A76" s="30"/>
      <c r="B76" s="2"/>
      <c r="C76" s="4" t="s">
        <v>156</v>
      </c>
      <c r="D76" s="2"/>
      <c r="E76" s="2"/>
      <c r="F76" s="2"/>
      <c r="G76" s="55">
        <f>PV(G75,G74,G72*-1,,1)</f>
        <v>1192203.7603822309</v>
      </c>
      <c r="H76" s="10"/>
      <c r="I76" s="3"/>
      <c r="K76" s="2"/>
      <c r="L76" s="2"/>
    </row>
    <row r="77" spans="1:12" x14ac:dyDescent="0.2">
      <c r="A77" s="30"/>
      <c r="B77" s="2"/>
      <c r="C77" s="4"/>
      <c r="D77" s="2"/>
      <c r="E77" s="2"/>
      <c r="F77" s="2"/>
      <c r="G77" s="2"/>
      <c r="H77" s="10"/>
      <c r="I77" s="3"/>
      <c r="K77" s="2"/>
      <c r="L77" s="2"/>
    </row>
    <row r="78" spans="1:12" x14ac:dyDescent="0.2">
      <c r="A78" s="30"/>
      <c r="B78" s="2"/>
      <c r="C78" s="31" t="s">
        <v>117</v>
      </c>
      <c r="D78" s="2"/>
      <c r="E78" s="2"/>
      <c r="F78" s="2"/>
      <c r="G78" s="98">
        <f>D17</f>
        <v>6.5000000000000002E-2</v>
      </c>
      <c r="H78" s="10"/>
      <c r="I78" s="3"/>
      <c r="K78" s="2"/>
      <c r="L78" s="2"/>
    </row>
    <row r="79" spans="1:12" x14ac:dyDescent="0.2">
      <c r="A79" s="30"/>
      <c r="B79" s="2"/>
      <c r="C79" s="31" t="s">
        <v>116</v>
      </c>
      <c r="D79" s="2"/>
      <c r="E79" s="2"/>
      <c r="G79" s="64">
        <f>F70</f>
        <v>2</v>
      </c>
      <c r="H79" s="2"/>
      <c r="I79" s="3"/>
      <c r="K79" s="2"/>
      <c r="L79" s="40"/>
    </row>
    <row r="80" spans="1:12" x14ac:dyDescent="0.2">
      <c r="A80" s="30"/>
      <c r="B80" s="2"/>
      <c r="C80" s="4" t="s">
        <v>164</v>
      </c>
      <c r="D80" s="2"/>
      <c r="E80" s="2"/>
      <c r="F80" s="2"/>
      <c r="G80" s="2"/>
      <c r="H80" s="57">
        <f>PV(G78,G79,,G76*-1)</f>
        <v>1051117.5122945015</v>
      </c>
      <c r="I80" s="3"/>
      <c r="K80" s="2"/>
      <c r="L80" s="2"/>
    </row>
    <row r="81" spans="1:12" x14ac:dyDescent="0.2">
      <c r="A81" s="30"/>
      <c r="B81" s="2"/>
      <c r="C81" s="4"/>
      <c r="D81" s="2"/>
      <c r="E81" s="2"/>
      <c r="F81" s="2"/>
      <c r="G81" s="2"/>
      <c r="H81" s="10"/>
      <c r="I81" s="3"/>
      <c r="K81" s="2"/>
      <c r="L81" s="2"/>
    </row>
    <row r="82" spans="1:12" x14ac:dyDescent="0.2">
      <c r="A82" s="30"/>
      <c r="B82" s="4" t="s">
        <v>228</v>
      </c>
      <c r="C82" s="2"/>
      <c r="D82" s="2"/>
      <c r="E82" s="2"/>
      <c r="F82" s="2"/>
      <c r="G82" s="2"/>
      <c r="H82" s="10"/>
      <c r="I82" s="3"/>
      <c r="K82" s="2"/>
      <c r="L82" s="2"/>
    </row>
    <row r="83" spans="1:12" x14ac:dyDescent="0.2">
      <c r="A83" s="30"/>
      <c r="B83" s="4"/>
      <c r="C83" s="2" t="s">
        <v>143</v>
      </c>
      <c r="D83" s="93">
        <f>D42+G17+1</f>
        <v>52</v>
      </c>
      <c r="E83" s="2" t="s">
        <v>144</v>
      </c>
      <c r="F83" s="2"/>
      <c r="G83" s="94">
        <f>G19</f>
        <v>65</v>
      </c>
      <c r="H83" s="10"/>
      <c r="I83" s="3"/>
      <c r="K83" s="2"/>
      <c r="L83" s="2"/>
    </row>
    <row r="84" spans="1:12" x14ac:dyDescent="0.2">
      <c r="A84" s="30"/>
      <c r="B84" s="4"/>
      <c r="C84" s="31" t="s">
        <v>98</v>
      </c>
      <c r="D84" s="2"/>
      <c r="E84" s="2"/>
      <c r="F84" s="25">
        <v>40000</v>
      </c>
      <c r="H84" s="10"/>
      <c r="I84" s="3"/>
      <c r="K84" s="2"/>
      <c r="L84" s="2"/>
    </row>
    <row r="85" spans="1:12" x14ac:dyDescent="0.2">
      <c r="A85" s="30"/>
      <c r="B85" s="2"/>
      <c r="C85" s="88" t="s">
        <v>16</v>
      </c>
      <c r="D85" s="2"/>
      <c r="E85" s="2"/>
      <c r="F85" s="25">
        <v>500</v>
      </c>
      <c r="H85" s="10"/>
      <c r="I85" s="3"/>
      <c r="K85" s="2"/>
      <c r="L85" s="40"/>
    </row>
    <row r="86" spans="1:12" x14ac:dyDescent="0.2">
      <c r="A86" s="30"/>
      <c r="B86" s="2"/>
      <c r="C86" s="88" t="s">
        <v>7</v>
      </c>
      <c r="D86" s="2"/>
      <c r="E86" s="2"/>
      <c r="F86" s="26">
        <v>2000</v>
      </c>
      <c r="H86" s="10"/>
      <c r="I86" s="3"/>
      <c r="K86" s="2"/>
      <c r="L86" s="40"/>
    </row>
    <row r="87" spans="1:12" x14ac:dyDescent="0.2">
      <c r="A87" s="30"/>
      <c r="B87" s="2"/>
      <c r="C87" s="88" t="s">
        <v>8</v>
      </c>
      <c r="D87" s="2"/>
      <c r="E87" s="2"/>
      <c r="F87" s="26">
        <v>1000</v>
      </c>
      <c r="H87" s="10"/>
      <c r="I87" s="3"/>
      <c r="K87" s="2"/>
      <c r="L87" s="40"/>
    </row>
    <row r="88" spans="1:12" x14ac:dyDescent="0.2">
      <c r="A88" s="30"/>
      <c r="B88" s="2"/>
      <c r="C88" s="31" t="s">
        <v>122</v>
      </c>
      <c r="D88" s="2"/>
      <c r="E88" s="2"/>
      <c r="F88" s="87">
        <f>F84-F85-F86-F87</f>
        <v>36500</v>
      </c>
      <c r="H88" s="2"/>
      <c r="I88" s="3"/>
      <c r="K88" s="2"/>
      <c r="L88" s="2"/>
    </row>
    <row r="89" spans="1:12" x14ac:dyDescent="0.2">
      <c r="A89" s="30"/>
      <c r="B89" s="2"/>
      <c r="C89" s="31" t="s">
        <v>145</v>
      </c>
      <c r="D89" s="2"/>
      <c r="E89" s="2"/>
      <c r="F89" s="87">
        <f>D83-D61</f>
        <v>31</v>
      </c>
      <c r="H89" s="2"/>
      <c r="I89" s="3"/>
      <c r="K89" s="2"/>
      <c r="L89" s="2"/>
    </row>
    <row r="90" spans="1:12" x14ac:dyDescent="0.2">
      <c r="A90" s="30"/>
      <c r="B90" s="4"/>
      <c r="C90" s="31" t="s">
        <v>118</v>
      </c>
      <c r="D90" s="2"/>
      <c r="E90" s="2"/>
      <c r="F90" s="99">
        <f>D18</f>
        <v>0.02</v>
      </c>
      <c r="H90" s="10"/>
      <c r="I90" s="3"/>
      <c r="K90" s="2"/>
      <c r="L90" s="2"/>
    </row>
    <row r="91" spans="1:12" x14ac:dyDescent="0.2">
      <c r="A91" s="30"/>
      <c r="B91" s="2"/>
      <c r="C91" s="31" t="s">
        <v>166</v>
      </c>
      <c r="D91" s="2"/>
      <c r="E91" s="2"/>
      <c r="G91" s="57">
        <f>FV(F90,F89,,F88*-1)</f>
        <v>67436.991776167837</v>
      </c>
      <c r="H91" s="2"/>
      <c r="I91" s="3"/>
      <c r="K91" s="2"/>
      <c r="L91" s="2"/>
    </row>
    <row r="92" spans="1:12" x14ac:dyDescent="0.2">
      <c r="A92" s="30"/>
      <c r="B92" s="2"/>
      <c r="C92" s="2"/>
      <c r="D92" s="2"/>
      <c r="E92" s="2"/>
      <c r="F92" s="2"/>
      <c r="G92" s="63"/>
      <c r="H92" s="2"/>
      <c r="I92" s="3"/>
      <c r="K92" s="2"/>
      <c r="L92" s="2"/>
    </row>
    <row r="93" spans="1:12" x14ac:dyDescent="0.2">
      <c r="A93" s="30"/>
      <c r="B93" s="2"/>
      <c r="C93" s="31" t="s">
        <v>97</v>
      </c>
      <c r="D93" s="2"/>
      <c r="E93" s="2"/>
      <c r="F93" s="2"/>
      <c r="G93" s="98">
        <f>D21</f>
        <v>3.3284313725490122E-2</v>
      </c>
      <c r="H93" s="29"/>
      <c r="I93" s="3"/>
      <c r="K93" s="2"/>
      <c r="L93" s="2"/>
    </row>
    <row r="94" spans="1:12" x14ac:dyDescent="0.2">
      <c r="A94" s="30"/>
      <c r="B94" s="2"/>
      <c r="C94" s="31" t="s">
        <v>146</v>
      </c>
      <c r="D94" s="2"/>
      <c r="E94" s="2"/>
      <c r="F94" s="2"/>
      <c r="G94" s="55">
        <f>G83-D83</f>
        <v>13</v>
      </c>
      <c r="H94" s="29"/>
      <c r="I94" s="3"/>
      <c r="K94" s="2"/>
      <c r="L94" s="2"/>
    </row>
    <row r="95" spans="1:12" x14ac:dyDescent="0.2">
      <c r="A95" s="30"/>
      <c r="B95" s="2"/>
      <c r="C95" s="4" t="s">
        <v>147</v>
      </c>
      <c r="D95" s="2"/>
      <c r="E95" s="2"/>
      <c r="F95" s="2"/>
      <c r="G95" s="55">
        <f>PV(G93,G94,G91*-1,,1)</f>
        <v>725732.75786576036</v>
      </c>
      <c r="H95" s="2"/>
      <c r="I95" s="3"/>
      <c r="K95" s="2"/>
      <c r="L95" s="2"/>
    </row>
    <row r="96" spans="1:12" x14ac:dyDescent="0.2">
      <c r="A96" s="30"/>
      <c r="B96" s="2"/>
      <c r="C96" s="31" t="s">
        <v>117</v>
      </c>
      <c r="D96" s="2"/>
      <c r="E96" s="2"/>
      <c r="F96" s="2"/>
      <c r="G96" s="62">
        <f>D17</f>
        <v>6.5000000000000002E-2</v>
      </c>
      <c r="H96" s="2"/>
      <c r="I96" s="3"/>
    </row>
    <row r="97" spans="1:12" x14ac:dyDescent="0.2">
      <c r="A97" s="30"/>
      <c r="B97" s="2"/>
      <c r="C97" s="31" t="s">
        <v>145</v>
      </c>
      <c r="D97" s="2"/>
      <c r="E97" s="2"/>
      <c r="G97" s="55">
        <f>F89</f>
        <v>31</v>
      </c>
      <c r="H97" s="2"/>
      <c r="I97" s="3"/>
      <c r="K97" s="2"/>
      <c r="L97" s="2"/>
    </row>
    <row r="98" spans="1:12" x14ac:dyDescent="0.2">
      <c r="A98" s="30"/>
      <c r="B98" s="2"/>
      <c r="C98" s="31"/>
      <c r="D98" s="2"/>
      <c r="E98" s="2"/>
      <c r="F98" s="2"/>
      <c r="G98" s="2"/>
      <c r="H98" s="2"/>
      <c r="I98" s="3"/>
    </row>
    <row r="99" spans="1:12" x14ac:dyDescent="0.2">
      <c r="A99" s="30"/>
      <c r="B99" s="2"/>
      <c r="C99" s="4" t="s">
        <v>165</v>
      </c>
      <c r="D99" s="2"/>
      <c r="E99" s="2"/>
      <c r="F99" s="2"/>
      <c r="G99" s="2"/>
      <c r="H99" s="57">
        <f>PV(G96,G97,,G95*-1)</f>
        <v>103024.11334154902</v>
      </c>
      <c r="I99" s="3"/>
    </row>
    <row r="100" spans="1:12" x14ac:dyDescent="0.2">
      <c r="A100" s="30"/>
      <c r="B100" s="2"/>
      <c r="C100" s="2"/>
      <c r="D100" s="2"/>
      <c r="E100" s="2"/>
      <c r="F100" s="2"/>
      <c r="G100" s="2"/>
      <c r="H100" s="2"/>
      <c r="I100" s="3"/>
    </row>
    <row r="101" spans="1:12" x14ac:dyDescent="0.2">
      <c r="A101" s="30"/>
      <c r="B101" s="4" t="s">
        <v>229</v>
      </c>
      <c r="C101" s="2"/>
      <c r="D101" s="2"/>
      <c r="E101" s="2"/>
      <c r="F101" s="2"/>
      <c r="G101" s="2"/>
      <c r="H101" s="10"/>
      <c r="I101" s="3"/>
    </row>
    <row r="102" spans="1:12" x14ac:dyDescent="0.2">
      <c r="A102" s="30"/>
      <c r="B102" s="4"/>
      <c r="C102" s="2" t="s">
        <v>107</v>
      </c>
      <c r="D102" s="94">
        <f>G19</f>
        <v>65</v>
      </c>
      <c r="E102" s="2" t="s">
        <v>108</v>
      </c>
      <c r="F102" s="2"/>
      <c r="G102" s="94">
        <f>D102+G20</f>
        <v>95</v>
      </c>
      <c r="H102" s="10"/>
      <c r="I102" s="3"/>
    </row>
    <row r="103" spans="1:12" x14ac:dyDescent="0.2">
      <c r="A103" s="30"/>
      <c r="B103" s="2"/>
      <c r="C103" s="31" t="s">
        <v>109</v>
      </c>
      <c r="D103" s="2"/>
      <c r="E103" s="2"/>
      <c r="F103" s="25">
        <v>50000</v>
      </c>
      <c r="H103" s="2"/>
      <c r="I103" s="3"/>
    </row>
    <row r="104" spans="1:12" x14ac:dyDescent="0.2">
      <c r="A104" s="30"/>
      <c r="B104" s="2"/>
      <c r="C104" s="31" t="s">
        <v>222</v>
      </c>
      <c r="D104" s="2"/>
      <c r="E104" s="2"/>
      <c r="F104" s="27">
        <v>5000</v>
      </c>
      <c r="H104" s="2"/>
      <c r="I104" s="3"/>
    </row>
    <row r="105" spans="1:12" x14ac:dyDescent="0.2">
      <c r="A105" s="30"/>
      <c r="B105" s="2"/>
      <c r="C105" s="89" t="s">
        <v>110</v>
      </c>
      <c r="D105" s="2"/>
      <c r="E105" s="2"/>
      <c r="F105" s="59">
        <f>F103+F104</f>
        <v>55000</v>
      </c>
      <c r="H105" s="2"/>
      <c r="I105" s="3"/>
    </row>
    <row r="106" spans="1:12" x14ac:dyDescent="0.2">
      <c r="A106" s="30"/>
      <c r="B106" s="2"/>
      <c r="C106" s="89" t="s">
        <v>148</v>
      </c>
      <c r="D106" s="2"/>
      <c r="E106" s="2"/>
      <c r="F106" s="87">
        <f>D102-G15</f>
        <v>44</v>
      </c>
      <c r="H106" s="2"/>
      <c r="I106" s="3"/>
    </row>
    <row r="107" spans="1:12" x14ac:dyDescent="0.2">
      <c r="A107" s="30"/>
      <c r="B107" s="4"/>
      <c r="C107" s="31" t="s">
        <v>118</v>
      </c>
      <c r="D107" s="2"/>
      <c r="E107" s="2"/>
      <c r="F107" s="99">
        <f>D18</f>
        <v>0.02</v>
      </c>
      <c r="H107" s="10"/>
      <c r="I107" s="3"/>
      <c r="K107" s="2"/>
      <c r="L107" s="2"/>
    </row>
    <row r="108" spans="1:12" x14ac:dyDescent="0.2">
      <c r="A108" s="30"/>
      <c r="B108" s="4"/>
      <c r="C108" s="31" t="s">
        <v>149</v>
      </c>
      <c r="D108" s="2"/>
      <c r="E108" s="2"/>
      <c r="G108" s="57">
        <f>FV(F107,F106,,F103*-1)</f>
        <v>119502.65712261488</v>
      </c>
      <c r="H108" s="10"/>
      <c r="I108" s="3"/>
      <c r="K108" s="2"/>
      <c r="L108" s="2"/>
    </row>
    <row r="109" spans="1:12" x14ac:dyDescent="0.2">
      <c r="A109" s="30"/>
      <c r="B109" s="4"/>
      <c r="C109" s="31"/>
      <c r="D109" s="2"/>
      <c r="E109" s="2"/>
      <c r="F109" s="2"/>
      <c r="H109" s="10"/>
      <c r="I109" s="3"/>
      <c r="K109" s="2"/>
      <c r="L109" s="2"/>
    </row>
    <row r="110" spans="1:12" x14ac:dyDescent="0.2">
      <c r="A110" s="30"/>
      <c r="B110" s="2"/>
      <c r="C110" s="31" t="s">
        <v>9</v>
      </c>
      <c r="D110" s="2"/>
      <c r="E110" s="2"/>
      <c r="F110" s="2"/>
      <c r="G110" s="58">
        <f>D22</f>
        <v>2.5147058823529411E-2</v>
      </c>
      <c r="H110" s="2"/>
      <c r="I110" s="3"/>
    </row>
    <row r="111" spans="1:12" x14ac:dyDescent="0.2">
      <c r="A111" s="30"/>
      <c r="B111" s="2"/>
      <c r="C111" s="31" t="s">
        <v>163</v>
      </c>
      <c r="D111" s="2"/>
      <c r="E111" s="2"/>
      <c r="F111" s="2"/>
      <c r="G111" s="55">
        <f>G102-D102</f>
        <v>30</v>
      </c>
      <c r="H111" s="2"/>
      <c r="I111" s="3"/>
    </row>
    <row r="112" spans="1:12" x14ac:dyDescent="0.2">
      <c r="A112" s="30"/>
      <c r="B112" s="2"/>
      <c r="C112" s="4" t="s">
        <v>119</v>
      </c>
      <c r="D112" s="2"/>
      <c r="E112" s="2"/>
      <c r="F112" s="2"/>
      <c r="G112" s="55">
        <f>PV(G110,G111,G108*-1,,1)</f>
        <v>2559103.4968733205</v>
      </c>
      <c r="H112" s="2"/>
      <c r="I112" s="3"/>
    </row>
    <row r="113" spans="1:9" x14ac:dyDescent="0.2">
      <c r="A113" s="30"/>
      <c r="B113" s="2"/>
      <c r="C113" s="4"/>
      <c r="D113" s="2"/>
      <c r="E113" s="2"/>
      <c r="F113" s="2"/>
      <c r="G113" s="2"/>
      <c r="H113" s="2"/>
      <c r="I113" s="3"/>
    </row>
    <row r="114" spans="1:9" x14ac:dyDescent="0.2">
      <c r="A114" s="30"/>
      <c r="B114" s="2"/>
      <c r="C114" s="4"/>
      <c r="D114" s="95" t="s">
        <v>134</v>
      </c>
      <c r="E114" s="2"/>
      <c r="F114" s="2"/>
      <c r="G114" s="2"/>
      <c r="H114" s="2"/>
      <c r="I114" s="3"/>
    </row>
    <row r="115" spans="1:9" x14ac:dyDescent="0.2">
      <c r="A115" s="30"/>
      <c r="B115" s="2"/>
      <c r="C115" s="4"/>
      <c r="D115" s="95"/>
      <c r="E115" s="2"/>
      <c r="F115" s="2"/>
      <c r="G115" s="2"/>
      <c r="H115" s="2"/>
      <c r="I115" s="3"/>
    </row>
    <row r="116" spans="1:9" x14ac:dyDescent="0.2">
      <c r="A116" s="30"/>
      <c r="B116" s="2"/>
      <c r="C116" s="4"/>
      <c r="D116" s="95"/>
      <c r="E116" s="2"/>
      <c r="F116" s="2"/>
      <c r="G116" s="2"/>
      <c r="H116" s="2"/>
      <c r="I116" s="3"/>
    </row>
    <row r="117" spans="1:9" x14ac:dyDescent="0.2">
      <c r="A117" s="30"/>
      <c r="B117" s="2"/>
      <c r="C117" s="31" t="s">
        <v>162</v>
      </c>
      <c r="D117" s="2"/>
      <c r="E117" s="2"/>
      <c r="F117" s="2"/>
      <c r="G117" s="98">
        <f>D17</f>
        <v>6.5000000000000002E-2</v>
      </c>
      <c r="H117" s="2"/>
      <c r="I117" s="3"/>
    </row>
    <row r="118" spans="1:9" x14ac:dyDescent="0.2">
      <c r="A118" s="30"/>
      <c r="B118" s="2"/>
      <c r="C118" s="31" t="s">
        <v>121</v>
      </c>
      <c r="D118" s="2"/>
      <c r="E118" s="2"/>
      <c r="F118" s="2"/>
      <c r="G118" s="55">
        <f>G19-G15</f>
        <v>44</v>
      </c>
      <c r="H118" s="2"/>
      <c r="I118" s="3"/>
    </row>
    <row r="119" spans="1:9" x14ac:dyDescent="0.2">
      <c r="A119" s="30"/>
      <c r="B119" s="2"/>
      <c r="C119" s="4" t="s">
        <v>120</v>
      </c>
      <c r="D119" s="2"/>
      <c r="E119" s="2"/>
      <c r="F119" s="2"/>
      <c r="G119" s="2"/>
      <c r="H119" s="57">
        <f>PV(G117,G118,,G112*-1)</f>
        <v>160215.71348637008</v>
      </c>
      <c r="I119" s="3"/>
    </row>
    <row r="120" spans="1:9" x14ac:dyDescent="0.2">
      <c r="A120" s="30"/>
      <c r="B120" s="2"/>
      <c r="C120" s="2"/>
      <c r="D120" s="2"/>
      <c r="E120" s="2"/>
      <c r="F120" s="2"/>
      <c r="G120" s="2"/>
      <c r="H120" s="2"/>
      <c r="I120" s="3"/>
    </row>
    <row r="121" spans="1:9" x14ac:dyDescent="0.2">
      <c r="A121" s="30"/>
      <c r="B121" s="4" t="s">
        <v>111</v>
      </c>
      <c r="C121" s="2"/>
      <c r="D121" s="2"/>
      <c r="E121" s="2"/>
      <c r="F121" s="2"/>
      <c r="G121" s="2"/>
      <c r="H121" s="57">
        <f>H119+H99+H80+H55+H39+H32</f>
        <v>1663877.7148518199</v>
      </c>
      <c r="I121" s="3"/>
    </row>
    <row r="122" spans="1:9" x14ac:dyDescent="0.2">
      <c r="A122" s="30"/>
      <c r="B122" s="2"/>
      <c r="C122" s="4"/>
      <c r="D122" s="2"/>
      <c r="E122" s="2"/>
      <c r="F122" s="2"/>
      <c r="G122" s="2"/>
      <c r="H122" s="10"/>
      <c r="I122" s="3"/>
    </row>
    <row r="123" spans="1:9" x14ac:dyDescent="0.2">
      <c r="A123" s="30"/>
      <c r="B123" s="4" t="s">
        <v>103</v>
      </c>
      <c r="C123" s="2"/>
      <c r="D123" s="2"/>
      <c r="E123" s="2"/>
      <c r="F123" s="2"/>
      <c r="G123" s="2"/>
      <c r="H123" s="10"/>
      <c r="I123" s="3"/>
    </row>
    <row r="124" spans="1:9" x14ac:dyDescent="0.2">
      <c r="A124" s="30"/>
      <c r="B124" s="2"/>
      <c r="C124" s="2" t="s">
        <v>10</v>
      </c>
      <c r="D124" s="2"/>
      <c r="E124" s="2"/>
      <c r="F124" s="2"/>
      <c r="G124" s="25"/>
      <c r="H124" s="10"/>
      <c r="I124" s="3"/>
    </row>
    <row r="125" spans="1:9" x14ac:dyDescent="0.2">
      <c r="A125" s="30"/>
      <c r="B125" s="2"/>
      <c r="C125" s="2" t="s">
        <v>11</v>
      </c>
      <c r="D125" s="2"/>
      <c r="E125" s="2"/>
      <c r="F125" s="2"/>
      <c r="G125" s="26"/>
      <c r="H125" s="10"/>
      <c r="I125" s="3"/>
    </row>
    <row r="126" spans="1:9" x14ac:dyDescent="0.2">
      <c r="A126" s="30"/>
      <c r="B126" s="2"/>
      <c r="C126" s="2" t="s">
        <v>12</v>
      </c>
      <c r="D126" s="2"/>
      <c r="E126" s="2"/>
      <c r="F126" s="2"/>
      <c r="G126" s="27"/>
      <c r="H126" s="10"/>
      <c r="I126" s="3"/>
    </row>
    <row r="127" spans="1:9" x14ac:dyDescent="0.2">
      <c r="A127" s="30"/>
      <c r="B127" s="2"/>
      <c r="C127" s="31" t="s">
        <v>13</v>
      </c>
      <c r="D127" s="2"/>
      <c r="E127" s="2"/>
      <c r="F127" s="2"/>
      <c r="G127" s="101">
        <f>G126+G125+G124</f>
        <v>0</v>
      </c>
      <c r="H127" s="10"/>
      <c r="I127" s="3"/>
    </row>
    <row r="128" spans="1:9" x14ac:dyDescent="0.2">
      <c r="A128" s="30"/>
      <c r="B128" s="2"/>
      <c r="C128" s="4" t="s">
        <v>13</v>
      </c>
      <c r="D128" s="2"/>
      <c r="E128" s="2"/>
      <c r="F128" s="2"/>
      <c r="G128" s="2"/>
      <c r="H128" s="57">
        <f>SUM(G124:G126)*-1</f>
        <v>0</v>
      </c>
      <c r="I128" s="3"/>
    </row>
    <row r="129" spans="1:9" ht="13.5" thickBot="1" x14ac:dyDescent="0.25">
      <c r="A129" s="30"/>
      <c r="B129" s="2"/>
      <c r="C129" s="2"/>
      <c r="D129" s="2"/>
      <c r="E129" s="2"/>
      <c r="F129" s="2"/>
      <c r="G129" s="2"/>
      <c r="H129" s="10"/>
      <c r="I129" s="3"/>
    </row>
    <row r="130" spans="1:9" ht="13.5" thickBot="1" x14ac:dyDescent="0.25">
      <c r="A130" s="30"/>
      <c r="B130" s="4" t="s">
        <v>112</v>
      </c>
      <c r="C130" s="2"/>
      <c r="D130" s="2"/>
      <c r="E130" s="2"/>
      <c r="F130" s="2"/>
      <c r="G130" s="2"/>
      <c r="H130" s="100">
        <f>H121+H128</f>
        <v>1663877.7148518199</v>
      </c>
      <c r="I130" s="3"/>
    </row>
    <row r="131" spans="1:9" x14ac:dyDescent="0.2">
      <c r="A131" s="30"/>
      <c r="B131" s="2"/>
      <c r="C131" s="4"/>
      <c r="D131" s="95" t="s">
        <v>125</v>
      </c>
      <c r="E131" s="2"/>
      <c r="F131" s="2"/>
      <c r="G131" s="2"/>
      <c r="H131" s="10"/>
      <c r="I131" s="3"/>
    </row>
    <row r="132" spans="1:9" ht="13.5" thickBot="1" x14ac:dyDescent="0.25">
      <c r="A132" s="32"/>
      <c r="B132" s="5"/>
      <c r="C132" s="5"/>
      <c r="D132" s="5"/>
      <c r="E132" s="5"/>
      <c r="F132" s="5"/>
      <c r="G132" s="5"/>
      <c r="H132" s="11"/>
      <c r="I132" s="6"/>
    </row>
    <row r="133" spans="1:9" x14ac:dyDescent="0.2">
      <c r="A133" s="2"/>
      <c r="B133" s="2"/>
    </row>
    <row r="134" spans="1:9" x14ac:dyDescent="0.2">
      <c r="A134" s="2"/>
      <c r="B134" s="2"/>
    </row>
    <row r="135" spans="1:9" x14ac:dyDescent="0.2">
      <c r="A135" s="2"/>
      <c r="B135" s="2"/>
    </row>
    <row r="136" spans="1:9" x14ac:dyDescent="0.2">
      <c r="A136" s="2"/>
      <c r="B136" s="2"/>
    </row>
    <row r="137" spans="1:9" x14ac:dyDescent="0.2">
      <c r="A137" s="2"/>
      <c r="B137" s="2"/>
    </row>
    <row r="138" spans="1:9" x14ac:dyDescent="0.2">
      <c r="A138" s="2"/>
      <c r="B138" s="2"/>
    </row>
    <row r="139" spans="1:9" x14ac:dyDescent="0.2">
      <c r="A139" s="2"/>
      <c r="B139" s="2"/>
    </row>
    <row r="140" spans="1:9" x14ac:dyDescent="0.2">
      <c r="A140" s="2"/>
      <c r="B140" s="2"/>
    </row>
    <row r="141" spans="1:9" x14ac:dyDescent="0.2">
      <c r="A141" s="2"/>
      <c r="B141" s="2"/>
    </row>
    <row r="142" spans="1:9" x14ac:dyDescent="0.2">
      <c r="A142" s="2"/>
      <c r="B142" s="2"/>
    </row>
    <row r="143" spans="1:9" x14ac:dyDescent="0.2">
      <c r="A143" s="2"/>
      <c r="B143" s="2"/>
    </row>
    <row r="144" spans="1:9" x14ac:dyDescent="0.2">
      <c r="A144" s="2"/>
      <c r="B144" s="2"/>
    </row>
    <row r="145" spans="1:2" x14ac:dyDescent="0.2">
      <c r="A145" s="2"/>
      <c r="B145" s="2"/>
    </row>
    <row r="146" spans="1:2" x14ac:dyDescent="0.2">
      <c r="A146" s="2"/>
      <c r="B146" s="2"/>
    </row>
    <row r="147" spans="1:2" x14ac:dyDescent="0.2">
      <c r="A147" s="2"/>
      <c r="B147" s="2"/>
    </row>
    <row r="148" spans="1:2" x14ac:dyDescent="0.2">
      <c r="A148" s="2"/>
      <c r="B148" s="2"/>
    </row>
    <row r="149" spans="1:2" x14ac:dyDescent="0.2">
      <c r="A149" s="2"/>
      <c r="B149" s="2"/>
    </row>
    <row r="150" spans="1:2" x14ac:dyDescent="0.2">
      <c r="A150" s="2"/>
      <c r="B150" s="2"/>
    </row>
  </sheetData>
  <mergeCells count="4">
    <mergeCell ref="B2:G2"/>
    <mergeCell ref="B3:G3"/>
    <mergeCell ref="K60:L60"/>
    <mergeCell ref="K64:L64"/>
  </mergeCells>
  <phoneticPr fontId="0" type="noConversion"/>
  <pageMargins left="0.5" right="0.25" top="0.5" bottom="0.25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tabSelected="1" topLeftCell="A10" workbookViewId="0">
      <selection activeCell="G33" sqref="G33"/>
    </sheetView>
  </sheetViews>
  <sheetFormatPr defaultRowHeight="12.75" x14ac:dyDescent="0.2"/>
  <cols>
    <col min="1" max="1" width="3.7109375" style="1" customWidth="1"/>
    <col min="2" max="2" width="4.7109375" style="1" customWidth="1"/>
    <col min="3" max="3" width="30.7109375" style="1" customWidth="1"/>
    <col min="4" max="4" width="8.7109375" style="1" customWidth="1"/>
    <col min="5" max="5" width="4.7109375" style="1" customWidth="1"/>
    <col min="6" max="6" width="30.7109375" style="1" customWidth="1"/>
    <col min="7" max="7" width="10.7109375" style="9" customWidth="1"/>
    <col min="8" max="8" width="3.7109375" style="1" customWidth="1"/>
    <col min="10" max="10" width="11.85546875" bestFit="1" customWidth="1"/>
  </cols>
  <sheetData>
    <row r="1" spans="1:8" x14ac:dyDescent="0.2">
      <c r="A1" s="77"/>
      <c r="B1" s="78"/>
      <c r="C1" s="78"/>
      <c r="D1" s="78"/>
      <c r="E1" s="78"/>
      <c r="F1" s="78"/>
      <c r="G1" s="79"/>
      <c r="H1" s="80"/>
    </row>
    <row r="2" spans="1:8" ht="15.75" x14ac:dyDescent="0.25">
      <c r="A2" s="81"/>
      <c r="B2" s="169" t="s">
        <v>129</v>
      </c>
      <c r="C2" s="170"/>
      <c r="D2" s="170"/>
      <c r="E2" s="170"/>
      <c r="F2" s="170"/>
      <c r="G2" s="171"/>
      <c r="H2" s="82"/>
    </row>
    <row r="3" spans="1:8" ht="15.75" x14ac:dyDescent="0.25">
      <c r="A3" s="81"/>
      <c r="B3" s="172" t="s">
        <v>47</v>
      </c>
      <c r="C3" s="173"/>
      <c r="D3" s="173"/>
      <c r="E3" s="173"/>
      <c r="F3" s="173"/>
      <c r="G3" s="174"/>
      <c r="H3" s="82"/>
    </row>
    <row r="4" spans="1:8" x14ac:dyDescent="0.2">
      <c r="A4" s="108"/>
      <c r="B4" s="83"/>
      <c r="C4" s="83"/>
      <c r="D4" s="83"/>
      <c r="E4" s="83"/>
      <c r="F4" s="83"/>
      <c r="G4" s="84"/>
      <c r="H4" s="121"/>
    </row>
    <row r="5" spans="1:8" x14ac:dyDescent="0.2">
      <c r="A5" s="120"/>
      <c r="B5" s="111" t="s">
        <v>248</v>
      </c>
      <c r="C5" s="74"/>
      <c r="D5" s="74"/>
      <c r="E5" s="74"/>
      <c r="F5" s="74"/>
      <c r="G5" s="85"/>
      <c r="H5" s="120"/>
    </row>
    <row r="6" spans="1:8" x14ac:dyDescent="0.2">
      <c r="A6" s="81"/>
      <c r="B6" s="112" t="s">
        <v>250</v>
      </c>
      <c r="C6" s="2"/>
      <c r="D6" s="2"/>
      <c r="E6" s="2"/>
      <c r="F6" s="2"/>
      <c r="G6" s="76"/>
      <c r="H6" s="115"/>
    </row>
    <row r="7" spans="1:8" x14ac:dyDescent="0.2">
      <c r="A7" s="81"/>
      <c r="B7" s="113" t="s">
        <v>249</v>
      </c>
      <c r="C7" s="114"/>
      <c r="D7" s="114"/>
      <c r="E7" s="114"/>
      <c r="F7" s="114"/>
      <c r="G7" s="86"/>
      <c r="H7" s="115"/>
    </row>
    <row r="8" spans="1:8" x14ac:dyDescent="0.2">
      <c r="A8" s="116"/>
      <c r="B8" s="117"/>
      <c r="C8" s="117"/>
      <c r="D8" s="117"/>
      <c r="E8" s="117"/>
      <c r="F8" s="117"/>
      <c r="G8" s="118"/>
      <c r="H8" s="119"/>
    </row>
    <row r="9" spans="1:8" x14ac:dyDescent="0.2">
      <c r="A9" s="30"/>
      <c r="B9" s="183" t="s">
        <v>126</v>
      </c>
      <c r="C9" s="183"/>
      <c r="D9" s="183"/>
      <c r="E9" s="183"/>
      <c r="F9" s="183"/>
      <c r="G9" s="183"/>
      <c r="H9" s="3"/>
    </row>
    <row r="10" spans="1:8" x14ac:dyDescent="0.2">
      <c r="A10" s="30"/>
      <c r="B10" s="2"/>
      <c r="C10" s="2"/>
      <c r="D10" s="2"/>
      <c r="E10" s="2"/>
      <c r="F10" s="2"/>
      <c r="G10" s="10"/>
      <c r="H10" s="3"/>
    </row>
    <row r="11" spans="1:8" x14ac:dyDescent="0.2">
      <c r="A11" s="30"/>
      <c r="B11" s="4" t="s">
        <v>29</v>
      </c>
      <c r="C11" s="2"/>
      <c r="D11" s="2"/>
      <c r="E11" s="2"/>
      <c r="F11" s="2"/>
      <c r="G11" s="10"/>
      <c r="H11" s="3"/>
    </row>
    <row r="12" spans="1:8" x14ac:dyDescent="0.2">
      <c r="A12" s="30"/>
      <c r="B12" s="2"/>
      <c r="C12" s="2"/>
      <c r="D12" s="2"/>
      <c r="E12" s="2"/>
      <c r="F12" s="2"/>
      <c r="G12" s="10"/>
      <c r="H12" s="3"/>
    </row>
    <row r="13" spans="1:8" x14ac:dyDescent="0.2">
      <c r="A13" s="30"/>
      <c r="B13" s="2"/>
      <c r="C13" s="2" t="s">
        <v>34</v>
      </c>
      <c r="D13" s="2"/>
      <c r="E13" s="2"/>
      <c r="F13" s="2"/>
      <c r="G13" s="57">
        <f>'2 - Rules of Thumb'!G22</f>
        <v>595000</v>
      </c>
      <c r="H13" s="3"/>
    </row>
    <row r="14" spans="1:8" x14ac:dyDescent="0.2">
      <c r="A14" s="30"/>
      <c r="B14" s="2"/>
      <c r="C14" s="2"/>
      <c r="D14" s="2"/>
      <c r="E14" s="2"/>
      <c r="F14" s="2"/>
      <c r="G14" s="10"/>
      <c r="H14" s="3"/>
    </row>
    <row r="15" spans="1:8" x14ac:dyDescent="0.2">
      <c r="A15" s="30"/>
      <c r="B15" s="4" t="s">
        <v>43</v>
      </c>
      <c r="C15" s="2"/>
      <c r="D15" s="2"/>
      <c r="E15" s="2"/>
      <c r="F15" s="2"/>
      <c r="G15" s="10"/>
      <c r="H15" s="3"/>
    </row>
    <row r="16" spans="1:8" x14ac:dyDescent="0.2">
      <c r="A16" s="30"/>
      <c r="B16" s="2"/>
      <c r="C16" s="2"/>
      <c r="D16" s="2"/>
      <c r="E16" s="2"/>
      <c r="F16" s="2"/>
      <c r="G16" s="10"/>
      <c r="H16" s="3"/>
    </row>
    <row r="17" spans="1:8" x14ac:dyDescent="0.2">
      <c r="A17" s="30"/>
      <c r="B17" s="2"/>
      <c r="C17" s="2" t="s">
        <v>34</v>
      </c>
      <c r="D17" s="2"/>
      <c r="E17" s="2"/>
      <c r="F17" s="2"/>
      <c r="G17" s="57">
        <f>'2 - Rules of Thumb'!G33</f>
        <v>461000</v>
      </c>
      <c r="H17" s="3"/>
    </row>
    <row r="18" spans="1:8" x14ac:dyDescent="0.2">
      <c r="A18" s="30"/>
      <c r="B18" s="2"/>
      <c r="C18" s="2"/>
      <c r="D18" s="2"/>
      <c r="E18" s="2"/>
      <c r="F18" s="2"/>
      <c r="G18" s="10"/>
      <c r="H18" s="3"/>
    </row>
    <row r="19" spans="1:8" x14ac:dyDescent="0.2">
      <c r="A19" s="30"/>
      <c r="B19" s="4" t="s">
        <v>78</v>
      </c>
      <c r="C19" s="2"/>
      <c r="D19" s="2"/>
      <c r="E19" s="2"/>
      <c r="F19" s="2"/>
      <c r="G19" s="10"/>
      <c r="H19" s="3"/>
    </row>
    <row r="20" spans="1:8" x14ac:dyDescent="0.2">
      <c r="A20" s="30"/>
      <c r="B20" s="2"/>
      <c r="C20" s="2"/>
      <c r="D20" s="2"/>
      <c r="E20" s="2"/>
      <c r="F20" s="2"/>
      <c r="G20" s="10"/>
      <c r="H20" s="3"/>
    </row>
    <row r="21" spans="1:8" x14ac:dyDescent="0.2">
      <c r="A21" s="30"/>
      <c r="B21" s="2"/>
      <c r="C21" s="2" t="s">
        <v>34</v>
      </c>
      <c r="D21" s="2"/>
      <c r="E21" s="2"/>
      <c r="F21" s="2"/>
      <c r="G21" s="57">
        <f>'2 - Rules of Thumb'!G47</f>
        <v>1407991.2541492933</v>
      </c>
      <c r="H21" s="3"/>
    </row>
    <row r="22" spans="1:8" x14ac:dyDescent="0.2">
      <c r="A22" s="30"/>
      <c r="B22" s="2"/>
      <c r="C22" s="2"/>
      <c r="D22" s="2"/>
      <c r="E22" s="2"/>
      <c r="F22" s="2"/>
      <c r="G22" s="29"/>
      <c r="H22" s="3"/>
    </row>
    <row r="23" spans="1:8" x14ac:dyDescent="0.2">
      <c r="A23" s="30"/>
      <c r="B23" s="4" t="s">
        <v>124</v>
      </c>
      <c r="C23" s="2"/>
      <c r="D23" s="2"/>
      <c r="E23" s="2"/>
      <c r="F23" s="2"/>
      <c r="G23" s="29"/>
      <c r="H23" s="3"/>
    </row>
    <row r="24" spans="1:8" x14ac:dyDescent="0.2">
      <c r="A24" s="30"/>
      <c r="B24" s="2"/>
      <c r="C24" s="2"/>
      <c r="D24" s="2"/>
      <c r="E24" s="2"/>
      <c r="F24" s="2"/>
      <c r="G24" s="29"/>
      <c r="H24" s="3"/>
    </row>
    <row r="25" spans="1:8" x14ac:dyDescent="0.2">
      <c r="A25" s="30"/>
      <c r="B25" s="2"/>
      <c r="C25" s="2" t="s">
        <v>34</v>
      </c>
      <c r="D25" s="2"/>
      <c r="E25" s="2"/>
      <c r="F25" s="2"/>
      <c r="G25" s="57">
        <f>'1 - Multiples of Salary'!G52</f>
        <v>822077.52219427575</v>
      </c>
      <c r="H25" s="3"/>
    </row>
    <row r="26" spans="1:8" x14ac:dyDescent="0.2">
      <c r="A26" s="30"/>
      <c r="B26" s="2"/>
      <c r="C26" s="2"/>
      <c r="D26" s="2"/>
      <c r="E26" s="2"/>
      <c r="F26" s="2"/>
      <c r="G26" s="29"/>
      <c r="H26" s="3"/>
    </row>
    <row r="27" spans="1:8" x14ac:dyDescent="0.2">
      <c r="A27" s="30"/>
      <c r="B27" s="4" t="s">
        <v>198</v>
      </c>
      <c r="C27" s="2"/>
      <c r="D27" s="2"/>
      <c r="E27" s="2"/>
      <c r="F27" s="2"/>
      <c r="G27" s="29"/>
      <c r="H27" s="3"/>
    </row>
    <row r="28" spans="1:8" x14ac:dyDescent="0.2">
      <c r="A28" s="30"/>
      <c r="B28" s="2"/>
      <c r="C28" s="2"/>
      <c r="D28" s="2"/>
      <c r="E28" s="2"/>
      <c r="F28" s="2"/>
      <c r="G28" s="29"/>
      <c r="H28" s="3"/>
    </row>
    <row r="29" spans="1:8" x14ac:dyDescent="0.2">
      <c r="A29" s="30"/>
      <c r="B29" s="2"/>
      <c r="C29" s="2" t="s">
        <v>34</v>
      </c>
      <c r="D29" s="2"/>
      <c r="E29" s="2"/>
      <c r="F29" s="2"/>
      <c r="G29" s="57">
        <f>'2 - Rules of Thumb'!G55</f>
        <v>801000</v>
      </c>
      <c r="H29" s="3"/>
    </row>
    <row r="30" spans="1:8" x14ac:dyDescent="0.2">
      <c r="A30" s="30"/>
      <c r="B30" s="2"/>
      <c r="C30" s="2"/>
      <c r="D30" s="2"/>
      <c r="E30" s="2"/>
      <c r="F30" s="2"/>
      <c r="G30" s="29"/>
      <c r="H30" s="3"/>
    </row>
    <row r="31" spans="1:8" x14ac:dyDescent="0.2">
      <c r="A31" s="30"/>
      <c r="B31" s="4" t="s">
        <v>199</v>
      </c>
      <c r="C31" s="2"/>
      <c r="D31" s="2"/>
      <c r="E31" s="2"/>
      <c r="F31" s="2"/>
      <c r="G31" s="29"/>
      <c r="H31" s="3"/>
    </row>
    <row r="32" spans="1:8" x14ac:dyDescent="0.2">
      <c r="A32" s="30"/>
      <c r="B32" s="2"/>
      <c r="C32" s="2"/>
      <c r="D32" s="2"/>
      <c r="E32" s="2"/>
      <c r="F32" s="2"/>
      <c r="G32" s="29"/>
      <c r="H32" s="3"/>
    </row>
    <row r="33" spans="1:8" x14ac:dyDescent="0.2">
      <c r="A33" s="30"/>
      <c r="B33" s="2"/>
      <c r="C33" s="2" t="s">
        <v>34</v>
      </c>
      <c r="D33" s="2"/>
      <c r="E33" s="2"/>
      <c r="F33" s="2"/>
      <c r="G33" s="57">
        <f>'3 - Needs Approach'!H130</f>
        <v>1663877.7148518199</v>
      </c>
      <c r="H33" s="3"/>
    </row>
    <row r="34" spans="1:8" x14ac:dyDescent="0.2">
      <c r="A34" s="30"/>
      <c r="B34" s="2"/>
      <c r="C34" s="2"/>
      <c r="D34" s="2"/>
      <c r="E34" s="2"/>
      <c r="F34" s="2"/>
      <c r="G34" s="29"/>
      <c r="H34" s="3"/>
    </row>
    <row r="35" spans="1:8" x14ac:dyDescent="0.2">
      <c r="A35" s="30"/>
      <c r="B35" s="4" t="s">
        <v>244</v>
      </c>
      <c r="C35" s="2"/>
      <c r="D35" s="2"/>
      <c r="E35" s="2"/>
      <c r="F35" s="2"/>
      <c r="G35" s="29"/>
      <c r="H35" s="3"/>
    </row>
    <row r="36" spans="1:8" x14ac:dyDescent="0.2">
      <c r="A36" s="30"/>
      <c r="B36" s="2"/>
      <c r="C36" s="2"/>
      <c r="D36" s="2"/>
      <c r="E36" s="2"/>
      <c r="F36" s="2"/>
      <c r="G36" s="29"/>
      <c r="H36" s="3"/>
    </row>
    <row r="37" spans="1:8" x14ac:dyDescent="0.2">
      <c r="A37" s="30"/>
      <c r="C37" s="2" t="s">
        <v>127</v>
      </c>
      <c r="D37" s="2"/>
      <c r="E37" s="2"/>
      <c r="F37" s="2"/>
      <c r="G37" s="57">
        <f>(G33+G25+G21+G17+G13+G29)/6</f>
        <v>958491.08186589822</v>
      </c>
      <c r="H37" s="3"/>
    </row>
    <row r="38" spans="1:8" x14ac:dyDescent="0.2">
      <c r="A38" s="30"/>
      <c r="B38" s="2"/>
      <c r="C38" s="2"/>
      <c r="D38" s="2"/>
      <c r="E38" s="2"/>
      <c r="F38" s="2"/>
      <c r="G38" s="29"/>
      <c r="H38" s="3"/>
    </row>
    <row r="39" spans="1:8" x14ac:dyDescent="0.2">
      <c r="A39" s="30"/>
      <c r="B39" s="2"/>
      <c r="C39" s="2" t="s">
        <v>245</v>
      </c>
      <c r="D39" s="2"/>
      <c r="E39" s="2"/>
      <c r="F39" s="2"/>
      <c r="G39" s="57">
        <f>'1 - Multiples of Salary'!D11</f>
        <v>85000</v>
      </c>
      <c r="H39" s="3"/>
    </row>
    <row r="40" spans="1:8" x14ac:dyDescent="0.2">
      <c r="A40" s="30"/>
      <c r="B40" s="2"/>
      <c r="C40" s="2"/>
      <c r="D40" s="2"/>
      <c r="E40" s="2"/>
      <c r="F40" s="2"/>
      <c r="G40" s="29"/>
      <c r="H40" s="3"/>
    </row>
    <row r="41" spans="1:8" x14ac:dyDescent="0.2">
      <c r="A41" s="30"/>
      <c r="B41" s="2"/>
      <c r="C41" s="13" t="s">
        <v>246</v>
      </c>
      <c r="D41" s="2"/>
      <c r="E41" s="2"/>
      <c r="F41" s="2"/>
      <c r="G41" s="166">
        <f>G37/G39</f>
        <v>11.276365669010568</v>
      </c>
      <c r="H41" s="165" t="s">
        <v>63</v>
      </c>
    </row>
    <row r="42" spans="1:8" x14ac:dyDescent="0.2">
      <c r="A42" s="30"/>
      <c r="B42" s="2"/>
      <c r="C42" s="13"/>
      <c r="D42" s="2"/>
      <c r="E42" s="2"/>
      <c r="F42" s="2"/>
      <c r="G42" s="10"/>
      <c r="H42" s="165"/>
    </row>
    <row r="43" spans="1:8" x14ac:dyDescent="0.2">
      <c r="A43" s="30"/>
      <c r="B43" s="2"/>
      <c r="C43" s="2"/>
      <c r="D43" s="95" t="s">
        <v>135</v>
      </c>
      <c r="E43" s="2"/>
      <c r="F43" s="2"/>
      <c r="G43" s="10"/>
      <c r="H43" s="3"/>
    </row>
    <row r="44" spans="1:8" ht="13.5" thickBot="1" x14ac:dyDescent="0.25">
      <c r="A44" s="32"/>
      <c r="B44" s="5"/>
      <c r="C44" s="5"/>
      <c r="D44" s="5"/>
      <c r="E44" s="5"/>
      <c r="F44" s="5"/>
      <c r="G44" s="11"/>
      <c r="H44" s="6"/>
    </row>
  </sheetData>
  <mergeCells count="3">
    <mergeCell ref="B2:G2"/>
    <mergeCell ref="B3:G3"/>
    <mergeCell ref="B9:G9"/>
  </mergeCells>
  <phoneticPr fontId="6" type="noConversion"/>
  <pageMargins left="0.5" right="0.25" top="0.5" bottom="0.5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Introduction</vt:lpstr>
      <vt:lpstr>1 - Multiples of Salary</vt:lpstr>
      <vt:lpstr>2 - Rules of Thumb</vt:lpstr>
      <vt:lpstr>3 - Needs Approach</vt:lpstr>
      <vt:lpstr>4 - Summary</vt:lpstr>
      <vt:lpstr>'2 - Rules of Thumb'!Print_Area</vt:lpstr>
      <vt:lpstr>'3 - Needs Approach'!Print_Area</vt:lpstr>
      <vt:lpstr>'4 - Summary'!Print_Area</vt:lpstr>
      <vt:lpstr>SIZE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Speranza-Hadley</dc:creator>
  <cp:lastModifiedBy>Bryan</cp:lastModifiedBy>
  <cp:lastPrinted>2007-10-25T16:18:26Z</cp:lastPrinted>
  <dcterms:created xsi:type="dcterms:W3CDTF">1998-03-11T23:03:09Z</dcterms:created>
  <dcterms:modified xsi:type="dcterms:W3CDTF">2018-10-31T16:24:05Z</dcterms:modified>
</cp:coreProperties>
</file>