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s76\Dropbox\PublicStuff\BM 418 Public\Learning Tools\"/>
    </mc:Choice>
  </mc:AlternateContent>
  <bookViews>
    <workbookView xWindow="0" yWindow="0" windowWidth="15330" windowHeight="11115" activeTab="1"/>
  </bookViews>
  <sheets>
    <sheet name="Introduction" sheetId="4" r:id="rId1"/>
    <sheet name="Life Insurance Needs" sheetId="2" r:id="rId2"/>
  </sheets>
  <definedNames>
    <definedName name="_xlnm.Print_Area" localSheetId="1">'Life Insurance Needs'!$A$4:$K$100</definedName>
    <definedName name="_xlnm.Print_Titles" localSheetId="1">'Life Insurance Needs'!$1:$14</definedName>
    <definedName name="Size">'Life Insurance Needs'!$N$75:$O$83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2" l="1"/>
  <c r="E66" i="2"/>
  <c r="E67" i="2" s="1"/>
  <c r="H26" i="2" l="1"/>
  <c r="H34" i="2" s="1"/>
  <c r="I95" i="2"/>
  <c r="H65" i="2"/>
  <c r="H60" i="2"/>
  <c r="H40" i="2"/>
  <c r="H50" i="2"/>
  <c r="H49" i="2"/>
  <c r="H54" i="2"/>
  <c r="H52" i="2"/>
  <c r="H51" i="2"/>
  <c r="H42" i="2"/>
  <c r="H44" i="2"/>
  <c r="H41" i="2"/>
  <c r="H43" i="2" s="1"/>
  <c r="H53" i="2" l="1"/>
  <c r="H55" i="2" s="1"/>
  <c r="H45" i="2"/>
  <c r="I56" i="2" l="1"/>
  <c r="I87" i="2" s="1"/>
  <c r="R87" i="2" s="1"/>
  <c r="H61" i="2" l="1"/>
  <c r="E68" i="2"/>
  <c r="H71" i="2"/>
  <c r="H62" i="2" l="1"/>
  <c r="H64" i="2" s="1"/>
  <c r="H27" i="2"/>
  <c r="H35" i="2" s="1"/>
  <c r="H28" i="2"/>
  <c r="H36" i="2" s="1"/>
  <c r="H16" i="2"/>
  <c r="E32" i="2"/>
  <c r="I46" i="2" l="1"/>
  <c r="I89" i="2" s="1"/>
  <c r="R89" i="2" s="1"/>
  <c r="H32" i="2"/>
  <c r="H33" i="2"/>
  <c r="H23" i="2"/>
  <c r="H24" i="2" s="1"/>
  <c r="I29" i="2" s="1"/>
  <c r="I83" i="2" s="1"/>
  <c r="R83" i="2" s="1"/>
  <c r="H18" i="2"/>
  <c r="H17" i="2"/>
  <c r="H69" i="2"/>
  <c r="H73" i="2" s="1"/>
  <c r="I75" i="2" l="1"/>
  <c r="I76" i="2" s="1"/>
  <c r="H70" i="2"/>
  <c r="I37" i="2"/>
  <c r="I85" i="2" s="1"/>
  <c r="R85" i="2" s="1"/>
  <c r="H19" i="2"/>
  <c r="I91" i="2" l="1"/>
  <c r="R91" i="2" s="1"/>
  <c r="I20" i="2"/>
  <c r="I81" i="2" s="1"/>
  <c r="R81" i="2" l="1"/>
  <c r="I94" i="2"/>
  <c r="I96" i="2" s="1"/>
  <c r="R96" i="2" l="1"/>
  <c r="R94" i="2"/>
  <c r="I97" i="2" l="1"/>
  <c r="I98" i="2" s="1"/>
</calcChain>
</file>

<file path=xl/sharedStrings.xml><?xml version="1.0" encoding="utf-8"?>
<sst xmlns="http://schemas.openxmlformats.org/spreadsheetml/2006/main" count="177" uniqueCount="145">
  <si>
    <t>Current Age</t>
  </si>
  <si>
    <t>Current Salary</t>
  </si>
  <si>
    <t>Total Required for Life Insurance Needs</t>
  </si>
  <si>
    <t>Remaining Mortgage</t>
  </si>
  <si>
    <t>Final Expenses (funeral, estate, etc.)</t>
  </si>
  <si>
    <t>Add:</t>
  </si>
  <si>
    <t>Mortgage</t>
  </si>
  <si>
    <t>Final Expenses</t>
  </si>
  <si>
    <t>Personal Finance: Another Perspective</t>
  </si>
  <si>
    <t>Purpose:</t>
  </si>
  <si>
    <t>Instructions:</t>
  </si>
  <si>
    <t>Disclosure:</t>
  </si>
  <si>
    <t>Spouse and Number of Children</t>
  </si>
  <si>
    <t>Salary to be Replaced</t>
  </si>
  <si>
    <t>Number of Years to Replace Salary</t>
  </si>
  <si>
    <t>Present Value of this Needed Annuity</t>
  </si>
  <si>
    <t>Payment Period Desired (1 = Beginning)</t>
  </si>
  <si>
    <t>Earnings Multiple of Needed Annuity</t>
  </si>
  <si>
    <t>x</t>
  </si>
  <si>
    <t>Percentage Adjustment to Salary (or needed salary)</t>
  </si>
  <si>
    <t>Marginal Federal and State Tax Rate</t>
  </si>
  <si>
    <t>Estimated Inflation Rate</t>
  </si>
  <si>
    <t>Present Value of Needed Annuity</t>
  </si>
  <si>
    <t>Earnings Multiple of Needed Annuity after current Life Insurance</t>
  </si>
  <si>
    <t>Current Life Insurance</t>
  </si>
  <si>
    <t>Total Additional Life Insurance Needs</t>
  </si>
  <si>
    <t>Current Annuity Interest Rates</t>
  </si>
  <si>
    <t xml:space="preserve">and is an approximation of the amount needed.  To get an exact amount, I recommend </t>
  </si>
  <si>
    <t>you work with a qualified insurance salesman or qualified financial planner who can spend</t>
  </si>
  <si>
    <t>more time with you understanding the additional details of your situation.</t>
  </si>
  <si>
    <t>Summary Results</t>
  </si>
  <si>
    <t>Average of the Above Approaches</t>
  </si>
  <si>
    <t>The purpose of this spreadsheet is to give an Excel template for calculating different ways</t>
  </si>
  <si>
    <t>of determining the amount of life insurance you would need.  It is for reference only</t>
  </si>
  <si>
    <t>Assumptions of the Needs Approach:</t>
  </si>
  <si>
    <t>There are a number of assumptions that I make when filling out the Needs Based</t>
  </si>
  <si>
    <t>Approach.  1.  Forecasts are fair estimates of reality.  I assume your forecasts are reliable</t>
  </si>
  <si>
    <t>determine how many years in the future the money is needed, and we are close on our</t>
  </si>
  <si>
    <t xml:space="preserve">estimates for the future.  2.  Forecasts for today's dollar estimates can be valid if we </t>
  </si>
  <si>
    <t>estimates for infaltion.  3.  In calculating the annuity, we calculate the rate using the real</t>
  </si>
  <si>
    <t>rate of return less taxes, as this money will be invested in taxable accounts.  Our method</t>
  </si>
  <si>
    <t>for calculating the real after-tax rate of return is the nominal return times 1 minus the tax</t>
  </si>
  <si>
    <t>rate.  This gives our after-tax rate of return.  To calculate the real after-tax rate, it is (1</t>
  </si>
  <si>
    <t xml:space="preserve">plus your after-tax rate of return) divided by (1 plus inflation), and the whole amount </t>
  </si>
  <si>
    <t>minus one.  Note that the annuity assumes payment at the beginning of the year.  4.  Once</t>
  </si>
  <si>
    <t xml:space="preserve">you have your annuity amount, you can discount it back to the current time period by </t>
  </si>
  <si>
    <t xml:space="preserve">using your rate of return on your investments.  </t>
  </si>
  <si>
    <t>The purpose of this spreadsheet and this class is to help you get your financial house in</t>
  </si>
  <si>
    <t xml:space="preserve">order and to help you on your road to financial self-reliance.  If there are mistakes in this </t>
  </si>
  <si>
    <t xml:space="preserve">spreadsheet, please bring them to our attention and we will correct them in upcoming </t>
  </si>
  <si>
    <t xml:space="preserve">versions.  The teacher, and BYU, specifically disclaim any liability, or responsibility for </t>
  </si>
  <si>
    <t>claims, loss, or risk incurred, directly or indirectly, from using this material.</t>
  </si>
  <si>
    <t>Annual Salary (From 1 - Multiples Tab)</t>
  </si>
  <si>
    <t>Multiples of Earnings  (Average divided by Annual Salary)</t>
  </si>
  <si>
    <t>Ten times salary</t>
  </si>
  <si>
    <t>Twelve times salary</t>
  </si>
  <si>
    <t>Finance 200 Personal Finance</t>
  </si>
  <si>
    <t>a.  Adjust Salary Downward</t>
  </si>
  <si>
    <t>b.  Determine the Income Stream Replacement</t>
  </si>
  <si>
    <t>c.  Subtract Current Life Insurance and Earning Assets</t>
  </si>
  <si>
    <t>d.  Calculate Additional Life Insurance Needs</t>
  </si>
  <si>
    <t>Current (or needed) Salary</t>
  </si>
  <si>
    <t>Years to Replacement Income</t>
  </si>
  <si>
    <t>This is your current age</t>
  </si>
  <si>
    <t>This is what you owe on your mortgage</t>
  </si>
  <si>
    <t>These are funeral costs.  A good estimate is about $20,000</t>
  </si>
  <si>
    <t>These are other costs for your children and spouse</t>
  </si>
  <si>
    <t>Count 1 for your spouse and 1 for each of your children</t>
  </si>
  <si>
    <t>This is life insurance that you currently have</t>
  </si>
  <si>
    <t>This is the number of years you will need to replace your salary for your spouse and kids</t>
  </si>
  <si>
    <t>This is what you could get currently if your spouse purchased an annuity on your passing.  A good estimate is 2-4%</t>
  </si>
  <si>
    <t>TT29B Finance 200 Life Insurance Needs Worksheet</t>
  </si>
  <si>
    <t>Fifteen times salary</t>
  </si>
  <si>
    <t>Average of Twelve and Fifteen Times Salary</t>
  </si>
  <si>
    <t>Adjustments to</t>
  </si>
  <si>
    <t>Family Size after Death</t>
  </si>
  <si>
    <t>5. Desired Income Method</t>
  </si>
  <si>
    <t>Desired Income Level</t>
  </si>
  <si>
    <t>After-tax rate of return</t>
  </si>
  <si>
    <t>Real Rate of Return</t>
  </si>
  <si>
    <t>Expected Inflation</t>
  </si>
  <si>
    <t>Taxes</t>
  </si>
  <si>
    <t>Nominal Rate of Return</t>
  </si>
  <si>
    <t>6.  Earnings Multiple Approach</t>
  </si>
  <si>
    <t>Desired Income Insurance Needed</t>
  </si>
  <si>
    <t>Average of the Above 6 Approaches</t>
  </si>
  <si>
    <t>Model 1.  This is the standard rule of thumb model, of 12 to 15 times earnings</t>
  </si>
  <si>
    <t>This is a standard model that does not take into account anything other than income</t>
  </si>
  <si>
    <t>Model 2.  This is the standard model plus your other needed expenses</t>
  </si>
  <si>
    <t>Model 3.  This is the standard DIME estimate</t>
  </si>
  <si>
    <t>1.  Multiples of Income: Twelve to Fifteen Times Gross Income</t>
  </si>
  <si>
    <t>3.  DIME Method (Debt, Income, Mortgage and Final Expenses)</t>
  </si>
  <si>
    <t>4.  Human Life Value Method</t>
  </si>
  <si>
    <t>Amount Needed each Year</t>
  </si>
  <si>
    <t>Years to replace income</t>
  </si>
  <si>
    <t>Maximum</t>
  </si>
  <si>
    <t>Minimum</t>
  </si>
  <si>
    <t>Human Life Value Method (uses begin mode)</t>
  </si>
  <si>
    <t>2.  Multiples of Income: 8 times Income plus Mortgage, Debts, Final Expenses, and other Special Needs</t>
  </si>
  <si>
    <t>Real Return (after tax and infl.)</t>
  </si>
  <si>
    <t>This is the amount of salary needed per year, annual amount required, or salary expect to be earning at the time of passing</t>
  </si>
  <si>
    <t>Years to Replace Income</t>
  </si>
  <si>
    <t>Current Annuity  Rates</t>
  </si>
  <si>
    <t>Payment Period Desired</t>
  </si>
  <si>
    <t>When do you want to get paid.  Generally, use 1 for the beginning of the period</t>
  </si>
  <si>
    <t>Nominal Return on Earnings</t>
  </si>
  <si>
    <t>Your chosen multiple:</t>
  </si>
  <si>
    <t>If you put a multiple in cell "h16", it automatically will use your multiple for the average.  If blank, it will use 12-15 times</t>
  </si>
  <si>
    <t>This is your estimated marginal tax rates</t>
  </si>
  <si>
    <t>Final Expenses (funeral, burial):</t>
  </si>
  <si>
    <t>Debt and other Needs (college)</t>
  </si>
  <si>
    <t>Debts and other Needs (college)</t>
  </si>
  <si>
    <t>Debts and Other Needs</t>
  </si>
  <si>
    <t>Eight times Salary</t>
  </si>
  <si>
    <t>1.  Multiples of Income: 1. Twelve to Fifteen Times Income</t>
  </si>
  <si>
    <t>2.  Multiples of Income: 2. Eight times Income plus Mortgage, Final Expenses, and Other Needs</t>
  </si>
  <si>
    <t>This is your most simple model</t>
  </si>
  <si>
    <t>This adds a bit more detail to the analysis, adding in your mortgage and other expenses</t>
  </si>
  <si>
    <t>This is a standard DIME estimate, which is easy to remember</t>
  </si>
  <si>
    <t>4. Desired Income Method</t>
  </si>
  <si>
    <t>5.  Human Life Value Method</t>
  </si>
  <si>
    <t>Model 5.  This is your human life value method</t>
  </si>
  <si>
    <t>Model 4.  This is your desired income level</t>
  </si>
  <si>
    <t>This takes what you want divided by your expected real return</t>
  </si>
  <si>
    <t>This takes what you want as a payment and your real return as your rate, and calculates a present value</t>
  </si>
  <si>
    <t>Use the table here:</t>
  </si>
  <si>
    <t>Model 6.  Earnings Multiple Approach</t>
  </si>
  <si>
    <t xml:space="preserve">This is the most detailed of the methods discussed. </t>
  </si>
  <si>
    <t>Average of Above Approaches less Maximum and Minimum Values</t>
  </si>
  <si>
    <t xml:space="preserve">I recommend that you fill out your data at the top of the sheet, and then review each of the </t>
  </si>
  <si>
    <t xml:space="preserve">Finally, look at the summary sheet to get a braod view of the different recommended </t>
  </si>
  <si>
    <t xml:space="preserve">results from all 6 models.  Understand the assumptions and framework for each. </t>
  </si>
  <si>
    <t>amounts.  Then with thought and prayer, you can determine your recommend amount.</t>
  </si>
  <si>
    <t>Six Methods of Calculating Life Insurance Needs (LT29B)</t>
  </si>
  <si>
    <t>This is your estimate for inflation.  I would recommend between 2-3% generally</t>
  </si>
  <si>
    <t>Real rate:</t>
  </si>
  <si>
    <t>After tax Return</t>
  </si>
  <si>
    <t>Marginal Fed &amp; State Tax Rate</t>
  </si>
  <si>
    <t>3.  Multiples of Income: 3. DIME  Method (10-12 times income + Debt, Income, Mortgage and final Exp.)</t>
  </si>
  <si>
    <t>6.  Earnings Multiple Approach (Detailed)</t>
  </si>
  <si>
    <t>Calculation Space</t>
  </si>
  <si>
    <t>Real Return after Taxes &amp; Infl.</t>
  </si>
  <si>
    <t>Mortgage Remaining:</t>
  </si>
  <si>
    <t>Notes to the Spreadsheet:</t>
  </si>
  <si>
    <t>This is your expected overall returns on your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</si>
</sst>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_);_(@_)"/>
    <numFmt numFmtId="167" formatCode="0.000%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</font>
    <font>
      <sz val="9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/>
    <xf numFmtId="164" fontId="2" fillId="0" borderId="0" xfId="1" applyNumberFormat="1" applyFont="1"/>
    <xf numFmtId="164" fontId="2" fillId="0" borderId="0" xfId="1" applyNumberFormat="1" applyFont="1" applyBorder="1"/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2" fillId="0" borderId="0" xfId="1" applyNumberFormat="1" applyFont="1" applyFill="1" applyBorder="1"/>
    <xf numFmtId="164" fontId="2" fillId="3" borderId="15" xfId="1" applyNumberFormat="1" applyFont="1" applyFill="1" applyBorder="1"/>
    <xf numFmtId="164" fontId="2" fillId="3" borderId="4" xfId="1" applyNumberFormat="1" applyFont="1" applyFill="1" applyBorder="1"/>
    <xf numFmtId="164" fontId="2" fillId="3" borderId="14" xfId="1" applyNumberFormat="1" applyFont="1" applyFill="1" applyBorder="1"/>
    <xf numFmtId="0" fontId="2" fillId="3" borderId="4" xfId="0" applyFont="1" applyFill="1" applyBorder="1"/>
    <xf numFmtId="164" fontId="2" fillId="3" borderId="4" xfId="0" applyNumberFormat="1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164" fontId="2" fillId="4" borderId="19" xfId="1" applyNumberFormat="1" applyFont="1" applyFill="1" applyBorder="1"/>
    <xf numFmtId="0" fontId="2" fillId="4" borderId="20" xfId="0" applyFont="1" applyFill="1" applyBorder="1"/>
    <xf numFmtId="0" fontId="2" fillId="4" borderId="16" xfId="0" applyFont="1" applyFill="1" applyBorder="1"/>
    <xf numFmtId="164" fontId="2" fillId="3" borderId="13" xfId="1" applyNumberFormat="1" applyFont="1" applyFill="1" applyBorder="1"/>
    <xf numFmtId="164" fontId="2" fillId="3" borderId="13" xfId="0" applyNumberFormat="1" applyFont="1" applyFill="1" applyBorder="1"/>
    <xf numFmtId="43" fontId="2" fillId="3" borderId="4" xfId="1" applyFont="1" applyFill="1" applyBorder="1"/>
    <xf numFmtId="0" fontId="2" fillId="4" borderId="1" xfId="0" applyFont="1" applyFill="1" applyBorder="1"/>
    <xf numFmtId="0" fontId="5" fillId="0" borderId="0" xfId="2" applyFont="1"/>
    <xf numFmtId="0" fontId="4" fillId="0" borderId="0" xfId="2" applyFont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4" fillId="0" borderId="0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4" fillId="0" borderId="12" xfId="2" applyFont="1" applyBorder="1"/>
    <xf numFmtId="164" fontId="2" fillId="3" borderId="14" xfId="0" applyNumberFormat="1" applyFont="1" applyFill="1" applyBorder="1"/>
    <xf numFmtId="0" fontId="7" fillId="0" borderId="0" xfId="0" applyFont="1" applyBorder="1"/>
    <xf numFmtId="0" fontId="7" fillId="0" borderId="0" xfId="0" applyFont="1" applyFill="1" applyBorder="1"/>
    <xf numFmtId="0" fontId="3" fillId="4" borderId="2" xfId="0" applyFont="1" applyFill="1" applyBorder="1"/>
    <xf numFmtId="0" fontId="2" fillId="4" borderId="2" xfId="0" applyFont="1" applyFill="1" applyBorder="1"/>
    <xf numFmtId="164" fontId="2" fillId="4" borderId="2" xfId="1" applyNumberFormat="1" applyFont="1" applyFill="1" applyBorder="1" applyAlignment="1">
      <alignment horizontal="center"/>
    </xf>
    <xf numFmtId="0" fontId="3" fillId="0" borderId="0" xfId="0" applyFont="1"/>
    <xf numFmtId="0" fontId="7" fillId="0" borderId="0" xfId="0" applyFont="1" applyBorder="1" applyAlignment="1">
      <alignment horizontal="left" indent="1"/>
    </xf>
    <xf numFmtId="166" fontId="2" fillId="0" borderId="0" xfId="0" applyNumberFormat="1" applyFont="1"/>
    <xf numFmtId="43" fontId="2" fillId="3" borderId="4" xfId="1" applyNumberFormat="1" applyFont="1" applyFill="1" applyBorder="1"/>
    <xf numFmtId="164" fontId="2" fillId="2" borderId="6" xfId="1" applyNumberFormat="1" applyFont="1" applyFill="1" applyBorder="1"/>
    <xf numFmtId="164" fontId="2" fillId="2" borderId="0" xfId="1" applyNumberFormat="1" applyFont="1" applyFill="1" applyBorder="1"/>
    <xf numFmtId="164" fontId="2" fillId="2" borderId="9" xfId="1" applyNumberFormat="1" applyFont="1" applyFill="1" applyBorder="1"/>
    <xf numFmtId="0" fontId="0" fillId="0" borderId="8" xfId="0" applyBorder="1"/>
    <xf numFmtId="9" fontId="0" fillId="0" borderId="9" xfId="3" applyFont="1" applyBorder="1"/>
    <xf numFmtId="0" fontId="0" fillId="0" borderId="10" xfId="0" applyBorder="1"/>
    <xf numFmtId="9" fontId="0" fillId="0" borderId="12" xfId="3" applyFont="1" applyBorder="1"/>
    <xf numFmtId="10" fontId="2" fillId="3" borderId="15" xfId="3" applyNumberFormat="1" applyFont="1" applyFill="1" applyBorder="1"/>
    <xf numFmtId="10" fontId="2" fillId="3" borderId="14" xfId="3" applyNumberFormat="1" applyFont="1" applyFill="1" applyBorder="1"/>
    <xf numFmtId="164" fontId="2" fillId="2" borderId="4" xfId="1" applyNumberFormat="1" applyFont="1" applyFill="1" applyBorder="1"/>
    <xf numFmtId="165" fontId="2" fillId="2" borderId="0" xfId="3" applyNumberFormat="1" applyFont="1" applyFill="1" applyBorder="1"/>
    <xf numFmtId="0" fontId="2" fillId="2" borderId="0" xfId="0" applyFont="1" applyFill="1" applyBorder="1"/>
    <xf numFmtId="165" fontId="2" fillId="2" borderId="9" xfId="3" applyNumberFormat="1" applyFont="1" applyFill="1" applyBorder="1"/>
    <xf numFmtId="9" fontId="2" fillId="2" borderId="9" xfId="3" applyFont="1" applyFill="1" applyBorder="1" applyAlignment="1"/>
    <xf numFmtId="164" fontId="2" fillId="2" borderId="11" xfId="1" applyNumberFormat="1" applyFont="1" applyFill="1" applyBorder="1"/>
    <xf numFmtId="165" fontId="2" fillId="2" borderId="7" xfId="3" applyNumberFormat="1" applyFont="1" applyFill="1" applyBorder="1"/>
    <xf numFmtId="164" fontId="2" fillId="2" borderId="12" xfId="1" applyNumberFormat="1" applyFont="1" applyFill="1" applyBorder="1"/>
    <xf numFmtId="0" fontId="9" fillId="0" borderId="0" xfId="0" applyFont="1" applyBorder="1"/>
    <xf numFmtId="0" fontId="2" fillId="0" borderId="16" xfId="0" applyFont="1" applyBorder="1"/>
    <xf numFmtId="164" fontId="2" fillId="0" borderId="2" xfId="1" applyNumberFormat="1" applyFont="1" applyBorder="1"/>
    <xf numFmtId="167" fontId="2" fillId="3" borderId="4" xfId="3" applyNumberFormat="1" applyFont="1" applyFill="1" applyBorder="1"/>
    <xf numFmtId="164" fontId="2" fillId="3" borderId="4" xfId="0" applyNumberFormat="1" applyFont="1" applyFill="1" applyBorder="1" applyAlignment="1">
      <alignment horizontal="left" indent="1"/>
    </xf>
    <xf numFmtId="164" fontId="2" fillId="3" borderId="4" xfId="1" applyNumberFormat="1" applyFont="1" applyFill="1" applyBorder="1" applyAlignment="1">
      <alignment horizontal="left" indent="1"/>
    </xf>
    <xf numFmtId="10" fontId="2" fillId="3" borderId="4" xfId="0" applyNumberFormat="1" applyFont="1" applyFill="1" applyBorder="1"/>
    <xf numFmtId="9" fontId="2" fillId="3" borderId="4" xfId="3" applyFont="1" applyFill="1" applyBorder="1" applyAlignment="1">
      <alignment horizontal="right" indent="1"/>
    </xf>
    <xf numFmtId="10" fontId="2" fillId="3" borderId="9" xfId="3" applyNumberFormat="1" applyFont="1" applyFill="1" applyBorder="1" applyAlignment="1"/>
    <xf numFmtId="164" fontId="2" fillId="0" borderId="0" xfId="0" applyNumberFormat="1" applyFont="1"/>
    <xf numFmtId="0" fontId="2" fillId="6" borderId="0" xfId="0" applyFont="1" applyFill="1"/>
    <xf numFmtId="0" fontId="2" fillId="6" borderId="18" xfId="0" applyFont="1" applyFill="1" applyBorder="1"/>
    <xf numFmtId="0" fontId="3" fillId="6" borderId="19" xfId="0" applyFont="1" applyFill="1" applyBorder="1"/>
    <xf numFmtId="0" fontId="2" fillId="6" borderId="19" xfId="0" applyFont="1" applyFill="1" applyBorder="1"/>
    <xf numFmtId="164" fontId="2" fillId="6" borderId="19" xfId="1" applyNumberFormat="1" applyFont="1" applyFill="1" applyBorder="1" applyAlignment="1">
      <alignment horizontal="center"/>
    </xf>
    <xf numFmtId="0" fontId="2" fillId="6" borderId="20" xfId="0" applyFont="1" applyFill="1" applyBorder="1"/>
    <xf numFmtId="0" fontId="2" fillId="6" borderId="16" xfId="0" applyFont="1" applyFill="1" applyBorder="1"/>
    <xf numFmtId="0" fontId="3" fillId="6" borderId="5" xfId="0" applyFont="1" applyFill="1" applyBorder="1"/>
    <xf numFmtId="0" fontId="2" fillId="6" borderId="6" xfId="0" applyFont="1" applyFill="1" applyBorder="1"/>
    <xf numFmtId="0" fontId="3" fillId="6" borderId="8" xfId="0" applyFont="1" applyFill="1" applyBorder="1"/>
    <xf numFmtId="0" fontId="2" fillId="6" borderId="0" xfId="0" applyFont="1" applyFill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3" fillId="6" borderId="0" xfId="0" applyFont="1" applyFill="1" applyBorder="1"/>
    <xf numFmtId="0" fontId="2" fillId="6" borderId="0" xfId="0" applyFont="1" applyFill="1" applyBorder="1" applyAlignment="1">
      <alignment horizontal="left" indent="2"/>
    </xf>
    <xf numFmtId="0" fontId="2" fillId="6" borderId="0" xfId="0" applyFont="1" applyFill="1" applyBorder="1" applyAlignment="1">
      <alignment horizontal="left" indent="3"/>
    </xf>
    <xf numFmtId="0" fontId="2" fillId="6" borderId="0" xfId="0" applyFont="1" applyFill="1" applyBorder="1" applyAlignment="1">
      <alignment horizontal="left" indent="1"/>
    </xf>
    <xf numFmtId="0" fontId="2" fillId="6" borderId="17" xfId="0" applyFont="1" applyFill="1" applyBorder="1"/>
    <xf numFmtId="0" fontId="2" fillId="6" borderId="2" xfId="0" applyFont="1" applyFill="1" applyBorder="1"/>
    <xf numFmtId="164" fontId="2" fillId="6" borderId="16" xfId="1" applyNumberFormat="1" applyFont="1" applyFill="1" applyBorder="1"/>
    <xf numFmtId="0" fontId="3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164" fontId="2" fillId="6" borderId="0" xfId="1" applyNumberFormat="1" applyFont="1" applyFill="1" applyBorder="1"/>
    <xf numFmtId="0" fontId="2" fillId="6" borderId="1" xfId="0" applyFont="1" applyFill="1" applyBorder="1"/>
    <xf numFmtId="0" fontId="2" fillId="6" borderId="3" xfId="0" applyFont="1" applyFill="1" applyBorder="1"/>
    <xf numFmtId="164" fontId="2" fillId="6" borderId="0" xfId="1" applyNumberFormat="1" applyFont="1" applyFill="1" applyBorder="1" applyAlignment="1">
      <alignment horizontal="center"/>
    </xf>
    <xf numFmtId="164" fontId="2" fillId="6" borderId="2" xfId="1" applyNumberFormat="1" applyFont="1" applyFill="1" applyBorder="1"/>
    <xf numFmtId="0" fontId="2" fillId="6" borderId="5" xfId="0" applyFont="1" applyFill="1" applyBorder="1"/>
    <xf numFmtId="0" fontId="2" fillId="6" borderId="8" xfId="0" applyFont="1" applyFill="1" applyBorder="1"/>
    <xf numFmtId="0" fontId="2" fillId="6" borderId="10" xfId="0" applyFont="1" applyFill="1" applyBorder="1"/>
    <xf numFmtId="0" fontId="2" fillId="6" borderId="11" xfId="0" applyFont="1" applyFill="1" applyBorder="1" applyAlignment="1">
      <alignment horizontal="left" indent="1"/>
    </xf>
    <xf numFmtId="0" fontId="2" fillId="5" borderId="1" xfId="0" applyFont="1" applyFill="1" applyBorder="1"/>
    <xf numFmtId="0" fontId="2" fillId="5" borderId="3" xfId="0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0" fontId="2" fillId="5" borderId="2" xfId="0" applyFont="1" applyFill="1" applyBorder="1"/>
    <xf numFmtId="164" fontId="2" fillId="5" borderId="2" xfId="1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4" fontId="4" fillId="6" borderId="17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6" borderId="3" xfId="0" applyNumberFormat="1" applyFont="1" applyFill="1" applyBorder="1" applyAlignment="1">
      <alignment horizontal="center"/>
    </xf>
    <xf numFmtId="0" fontId="0" fillId="6" borderId="0" xfId="0" applyFill="1"/>
  </cellXfs>
  <cellStyles count="4">
    <cellStyle name="Comma" xfId="1" builtinId="3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A3" sqref="A3:XFD3"/>
    </sheetView>
  </sheetViews>
  <sheetFormatPr defaultRowHeight="15.75" x14ac:dyDescent="0.25"/>
  <cols>
    <col min="1" max="1" width="9.28515625" style="5" customWidth="1"/>
    <col min="2" max="4" width="9.7109375" style="5" customWidth="1"/>
    <col min="5" max="5" width="10.85546875" style="5" customWidth="1"/>
    <col min="6" max="9" width="9.7109375" style="5" customWidth="1"/>
    <col min="10" max="10" width="9.28515625" style="5" customWidth="1"/>
    <col min="11" max="16384" width="9.140625" style="5"/>
  </cols>
  <sheetData>
    <row r="2" spans="2:9" x14ac:dyDescent="0.25">
      <c r="B2" s="119" t="s">
        <v>71</v>
      </c>
      <c r="C2" s="120"/>
      <c r="D2" s="120"/>
      <c r="E2" s="120"/>
      <c r="F2" s="120"/>
      <c r="G2" s="120"/>
      <c r="H2" s="120"/>
      <c r="I2" s="121"/>
    </row>
    <row r="3" spans="2:9" x14ac:dyDescent="0.25">
      <c r="B3" s="122" t="s">
        <v>8</v>
      </c>
      <c r="C3" s="123"/>
      <c r="D3" s="123"/>
      <c r="E3" s="123"/>
      <c r="F3" s="123"/>
      <c r="G3" s="123"/>
      <c r="H3" s="123"/>
      <c r="I3" s="124"/>
    </row>
    <row r="5" spans="2:9" x14ac:dyDescent="0.25">
      <c r="B5" s="6" t="s">
        <v>9</v>
      </c>
    </row>
    <row r="6" spans="2:9" x14ac:dyDescent="0.25">
      <c r="B6" s="7" t="s">
        <v>32</v>
      </c>
      <c r="C6" s="8"/>
      <c r="D6" s="8"/>
      <c r="E6" s="8"/>
      <c r="F6" s="8"/>
      <c r="G6" s="8"/>
      <c r="H6" s="8"/>
      <c r="I6" s="9"/>
    </row>
    <row r="7" spans="2:9" x14ac:dyDescent="0.25">
      <c r="B7" s="10" t="s">
        <v>33</v>
      </c>
      <c r="C7" s="11"/>
      <c r="D7" s="11"/>
      <c r="E7" s="11"/>
      <c r="F7" s="11"/>
      <c r="G7" s="11"/>
      <c r="H7" s="11"/>
      <c r="I7" s="12"/>
    </row>
    <row r="8" spans="2:9" x14ac:dyDescent="0.25">
      <c r="B8" s="10" t="s">
        <v>27</v>
      </c>
      <c r="C8" s="11"/>
      <c r="D8" s="11"/>
      <c r="E8" s="11"/>
      <c r="F8" s="11"/>
      <c r="G8" s="11"/>
      <c r="H8" s="11"/>
      <c r="I8" s="12"/>
    </row>
    <row r="9" spans="2:9" x14ac:dyDescent="0.25">
      <c r="B9" s="10" t="s">
        <v>28</v>
      </c>
      <c r="C9" s="11"/>
      <c r="D9" s="11"/>
      <c r="E9" s="11"/>
      <c r="F9" s="11"/>
      <c r="G9" s="11"/>
      <c r="H9" s="11"/>
      <c r="I9" s="12"/>
    </row>
    <row r="10" spans="2:9" x14ac:dyDescent="0.25">
      <c r="B10" s="13" t="s">
        <v>29</v>
      </c>
      <c r="C10" s="14"/>
      <c r="D10" s="14"/>
      <c r="E10" s="14"/>
      <c r="F10" s="14"/>
      <c r="G10" s="14"/>
      <c r="H10" s="14"/>
      <c r="I10" s="15"/>
    </row>
    <row r="11" spans="2:9" x14ac:dyDescent="0.25">
      <c r="B11" s="11"/>
      <c r="C11" s="11"/>
      <c r="D11" s="11"/>
      <c r="E11" s="11"/>
      <c r="F11" s="11"/>
      <c r="G11" s="11"/>
      <c r="H11" s="11"/>
      <c r="I11" s="11"/>
    </row>
    <row r="12" spans="2:9" x14ac:dyDescent="0.25">
      <c r="B12" s="6" t="s">
        <v>10</v>
      </c>
    </row>
    <row r="13" spans="2:9" x14ac:dyDescent="0.25">
      <c r="B13" s="7" t="s">
        <v>129</v>
      </c>
      <c r="C13" s="8"/>
      <c r="D13" s="8"/>
      <c r="E13" s="8"/>
      <c r="F13" s="8"/>
      <c r="G13" s="8"/>
      <c r="H13" s="8"/>
      <c r="I13" s="9"/>
    </row>
    <row r="14" spans="2:9" x14ac:dyDescent="0.25">
      <c r="B14" s="10" t="s">
        <v>131</v>
      </c>
      <c r="C14" s="11"/>
      <c r="D14" s="11"/>
      <c r="E14" s="11"/>
      <c r="F14" s="11"/>
      <c r="G14" s="11"/>
      <c r="H14" s="11"/>
      <c r="I14" s="12"/>
    </row>
    <row r="15" spans="2:9" x14ac:dyDescent="0.25">
      <c r="B15" s="10" t="s">
        <v>130</v>
      </c>
      <c r="C15" s="11"/>
      <c r="D15" s="11"/>
      <c r="E15" s="11"/>
      <c r="F15" s="11"/>
      <c r="G15" s="11"/>
      <c r="H15" s="11"/>
      <c r="I15" s="12"/>
    </row>
    <row r="16" spans="2:9" x14ac:dyDescent="0.25">
      <c r="B16" s="13" t="s">
        <v>132</v>
      </c>
      <c r="C16" s="14"/>
      <c r="D16" s="14"/>
      <c r="E16" s="14"/>
      <c r="F16" s="14"/>
      <c r="G16" s="14"/>
      <c r="H16" s="14"/>
      <c r="I16" s="15"/>
    </row>
    <row r="19" spans="2:9" x14ac:dyDescent="0.25">
      <c r="B19" s="6" t="s">
        <v>34</v>
      </c>
    </row>
    <row r="20" spans="2:9" x14ac:dyDescent="0.25">
      <c r="B20" s="7" t="s">
        <v>35</v>
      </c>
      <c r="C20" s="8"/>
      <c r="D20" s="8"/>
      <c r="E20" s="8"/>
      <c r="F20" s="8"/>
      <c r="G20" s="8"/>
      <c r="H20" s="8"/>
      <c r="I20" s="9"/>
    </row>
    <row r="21" spans="2:9" x14ac:dyDescent="0.25">
      <c r="B21" s="10" t="s">
        <v>36</v>
      </c>
      <c r="C21" s="11"/>
      <c r="D21" s="11"/>
      <c r="E21" s="11"/>
      <c r="F21" s="11"/>
      <c r="G21" s="11"/>
      <c r="H21" s="11"/>
      <c r="I21" s="12"/>
    </row>
    <row r="22" spans="2:9" x14ac:dyDescent="0.25">
      <c r="B22" s="10" t="s">
        <v>38</v>
      </c>
      <c r="C22" s="11"/>
      <c r="D22" s="11"/>
      <c r="E22" s="11"/>
      <c r="F22" s="11"/>
      <c r="G22" s="11"/>
      <c r="H22" s="11"/>
      <c r="I22" s="12"/>
    </row>
    <row r="23" spans="2:9" x14ac:dyDescent="0.25">
      <c r="B23" s="10" t="s">
        <v>37</v>
      </c>
      <c r="C23" s="11"/>
      <c r="D23" s="11"/>
      <c r="E23" s="11"/>
      <c r="F23" s="11"/>
      <c r="G23" s="11"/>
      <c r="H23" s="11"/>
      <c r="I23" s="12"/>
    </row>
    <row r="24" spans="2:9" x14ac:dyDescent="0.25">
      <c r="B24" s="10" t="s">
        <v>39</v>
      </c>
      <c r="C24" s="11"/>
      <c r="D24" s="11"/>
      <c r="E24" s="11"/>
      <c r="F24" s="11"/>
      <c r="G24" s="11"/>
      <c r="H24" s="11"/>
      <c r="I24" s="12"/>
    </row>
    <row r="25" spans="2:9" x14ac:dyDescent="0.25">
      <c r="B25" s="10" t="s">
        <v>40</v>
      </c>
      <c r="C25" s="11"/>
      <c r="D25" s="11"/>
      <c r="E25" s="11"/>
      <c r="F25" s="11"/>
      <c r="G25" s="11"/>
      <c r="H25" s="11"/>
      <c r="I25" s="12"/>
    </row>
    <row r="26" spans="2:9" x14ac:dyDescent="0.25">
      <c r="B26" s="10" t="s">
        <v>41</v>
      </c>
      <c r="C26" s="11"/>
      <c r="D26" s="11"/>
      <c r="E26" s="11"/>
      <c r="F26" s="11"/>
      <c r="G26" s="11"/>
      <c r="H26" s="11"/>
      <c r="I26" s="12"/>
    </row>
    <row r="27" spans="2:9" x14ac:dyDescent="0.25">
      <c r="B27" s="10" t="s">
        <v>42</v>
      </c>
      <c r="C27" s="11"/>
      <c r="D27" s="11"/>
      <c r="E27" s="11"/>
      <c r="F27" s="11"/>
      <c r="G27" s="11"/>
      <c r="H27" s="11"/>
      <c r="I27" s="12"/>
    </row>
    <row r="28" spans="2:9" x14ac:dyDescent="0.25">
      <c r="B28" s="10" t="s">
        <v>43</v>
      </c>
      <c r="C28" s="11"/>
      <c r="D28" s="11"/>
      <c r="E28" s="11"/>
      <c r="F28" s="11"/>
      <c r="G28" s="11"/>
      <c r="H28" s="11"/>
      <c r="I28" s="12"/>
    </row>
    <row r="29" spans="2:9" x14ac:dyDescent="0.25">
      <c r="B29" s="10" t="s">
        <v>44</v>
      </c>
      <c r="C29" s="11"/>
      <c r="D29" s="11"/>
      <c r="E29" s="11"/>
      <c r="F29" s="11"/>
      <c r="G29" s="11"/>
      <c r="H29" s="11"/>
      <c r="I29" s="12"/>
    </row>
    <row r="30" spans="2:9" x14ac:dyDescent="0.25">
      <c r="B30" s="10" t="s">
        <v>45</v>
      </c>
      <c r="C30" s="11"/>
      <c r="D30" s="11"/>
      <c r="E30" s="11"/>
      <c r="F30" s="11"/>
      <c r="G30" s="11"/>
      <c r="H30" s="11"/>
      <c r="I30" s="12"/>
    </row>
    <row r="31" spans="2:9" x14ac:dyDescent="0.25">
      <c r="B31" s="13" t="s">
        <v>46</v>
      </c>
      <c r="C31" s="14"/>
      <c r="D31" s="14"/>
      <c r="E31" s="14"/>
      <c r="F31" s="14"/>
      <c r="G31" s="14"/>
      <c r="H31" s="14"/>
      <c r="I31" s="15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10" x14ac:dyDescent="0.25">
      <c r="B33" s="31" t="s">
        <v>11</v>
      </c>
      <c r="C33" s="32"/>
      <c r="D33" s="32"/>
      <c r="E33" s="32"/>
      <c r="F33" s="32"/>
      <c r="G33" s="32"/>
      <c r="H33" s="32"/>
      <c r="I33" s="32"/>
      <c r="J33"/>
    </row>
    <row r="34" spans="2:10" x14ac:dyDescent="0.25">
      <c r="B34" s="33" t="s">
        <v>47</v>
      </c>
      <c r="C34" s="34"/>
      <c r="D34" s="34"/>
      <c r="E34" s="34"/>
      <c r="F34" s="34"/>
      <c r="G34" s="34"/>
      <c r="H34" s="34"/>
      <c r="I34" s="35"/>
      <c r="J34"/>
    </row>
    <row r="35" spans="2:10" x14ac:dyDescent="0.25">
      <c r="B35" s="36" t="s">
        <v>48</v>
      </c>
      <c r="C35" s="37"/>
      <c r="D35" s="37"/>
      <c r="E35" s="37"/>
      <c r="F35" s="37"/>
      <c r="G35" s="37"/>
      <c r="H35" s="37"/>
      <c r="I35" s="38"/>
      <c r="J35"/>
    </row>
    <row r="36" spans="2:10" x14ac:dyDescent="0.25">
      <c r="B36" s="36" t="s">
        <v>49</v>
      </c>
      <c r="C36" s="37"/>
      <c r="D36" s="37"/>
      <c r="E36" s="37"/>
      <c r="F36" s="37"/>
      <c r="G36" s="37"/>
      <c r="H36" s="37"/>
      <c r="I36" s="38"/>
      <c r="J36"/>
    </row>
    <row r="37" spans="2:10" x14ac:dyDescent="0.25">
      <c r="B37" s="36" t="s">
        <v>50</v>
      </c>
      <c r="C37" s="37"/>
      <c r="D37" s="37"/>
      <c r="E37" s="37"/>
      <c r="F37" s="37"/>
      <c r="G37" s="37"/>
      <c r="H37" s="37"/>
      <c r="I37" s="38"/>
      <c r="J37"/>
    </row>
    <row r="38" spans="2:10" x14ac:dyDescent="0.25">
      <c r="B38" s="39" t="s">
        <v>51</v>
      </c>
      <c r="C38" s="40"/>
      <c r="D38" s="40"/>
      <c r="E38" s="40"/>
      <c r="F38" s="40"/>
      <c r="G38" s="40"/>
      <c r="H38" s="40"/>
      <c r="I38" s="41"/>
      <c r="J38"/>
    </row>
  </sheetData>
  <mergeCells count="2">
    <mergeCell ref="B2:I2"/>
    <mergeCell ref="B3:I3"/>
  </mergeCells>
  <phoneticPr fontId="6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topLeftCell="C1" zoomScale="120" zoomScaleNormal="120" zoomScaleSheetLayoutView="120" workbookViewId="0">
      <selection activeCell="I102" sqref="I102"/>
    </sheetView>
  </sheetViews>
  <sheetFormatPr defaultRowHeight="12.75" x14ac:dyDescent="0.2"/>
  <cols>
    <col min="1" max="2" width="3.7109375" style="1" customWidth="1"/>
    <col min="3" max="3" width="4.7109375" style="1" customWidth="1"/>
    <col min="4" max="4" width="30.7109375" style="1" customWidth="1"/>
    <col min="5" max="5" width="8.7109375" style="1" customWidth="1"/>
    <col min="6" max="6" width="4.7109375" style="1" customWidth="1"/>
    <col min="7" max="8" width="12.7109375" style="1" customWidth="1"/>
    <col min="9" max="9" width="10.42578125" style="3" customWidth="1"/>
    <col min="10" max="11" width="3.7109375" style="1" customWidth="1"/>
    <col min="12" max="12" width="9.140625" style="1"/>
    <col min="13" max="13" width="27.140625" style="1" customWidth="1"/>
    <col min="14" max="17" width="9.140625" style="1"/>
    <col min="18" max="18" width="12.42578125" style="1" bestFit="1" customWidth="1"/>
    <col min="19" max="16384" width="9.140625" style="1"/>
  </cols>
  <sheetData>
    <row r="1" spans="1:14" ht="13.5" thickBot="1" x14ac:dyDescent="0.25">
      <c r="A1" s="22"/>
      <c r="B1" s="23"/>
      <c r="C1" s="23"/>
      <c r="D1" s="23"/>
      <c r="E1" s="23"/>
      <c r="F1" s="23"/>
      <c r="G1" s="23"/>
      <c r="H1" s="23"/>
      <c r="I1" s="23"/>
      <c r="J1" s="24"/>
      <c r="K1" s="25"/>
      <c r="M1" s="48" t="s">
        <v>143</v>
      </c>
    </row>
    <row r="2" spans="1:14" ht="15.75" x14ac:dyDescent="0.25">
      <c r="A2" s="26"/>
      <c r="B2" s="134" t="s">
        <v>133</v>
      </c>
      <c r="C2" s="135"/>
      <c r="D2" s="135"/>
      <c r="E2" s="135"/>
      <c r="F2" s="135"/>
      <c r="G2" s="135"/>
      <c r="H2" s="135"/>
      <c r="I2" s="135"/>
      <c r="J2" s="136"/>
      <c r="K2" s="30"/>
      <c r="M2" s="43" t="s">
        <v>0</v>
      </c>
      <c r="N2" s="43" t="s">
        <v>63</v>
      </c>
    </row>
    <row r="3" spans="1:14" ht="15" x14ac:dyDescent="0.25">
      <c r="A3" s="26"/>
      <c r="B3" s="137" t="s">
        <v>56</v>
      </c>
      <c r="C3" s="138"/>
      <c r="D3" s="138"/>
      <c r="E3" s="138"/>
      <c r="F3" s="138"/>
      <c r="G3" s="138"/>
      <c r="H3" s="138"/>
      <c r="I3" s="138"/>
      <c r="J3" s="139"/>
      <c r="K3" s="30"/>
      <c r="M3" s="43" t="s">
        <v>61</v>
      </c>
      <c r="N3" s="43" t="s">
        <v>100</v>
      </c>
    </row>
    <row r="4" spans="1:14" ht="16.5" thickBot="1" x14ac:dyDescent="0.3">
      <c r="A4" s="26"/>
      <c r="B4" s="140">
        <v>43153</v>
      </c>
      <c r="C4" s="141"/>
      <c r="D4" s="141"/>
      <c r="E4" s="141"/>
      <c r="F4" s="141"/>
      <c r="G4" s="141"/>
      <c r="H4" s="141"/>
      <c r="I4" s="141"/>
      <c r="J4" s="142"/>
      <c r="K4" s="30"/>
      <c r="M4" s="43" t="s">
        <v>101</v>
      </c>
      <c r="N4" s="43" t="s">
        <v>69</v>
      </c>
    </row>
    <row r="5" spans="1:14" ht="13.5" thickBot="1" x14ac:dyDescent="0.25">
      <c r="A5" s="26"/>
      <c r="B5" s="45"/>
      <c r="C5" s="46"/>
      <c r="D5" s="46"/>
      <c r="E5" s="46"/>
      <c r="F5" s="46"/>
      <c r="G5" s="46"/>
      <c r="H5" s="46"/>
      <c r="I5" s="46"/>
      <c r="J5" s="47"/>
      <c r="K5" s="30"/>
      <c r="M5" s="43" t="s">
        <v>102</v>
      </c>
      <c r="N5" s="43" t="s">
        <v>70</v>
      </c>
    </row>
    <row r="6" spans="1:14" x14ac:dyDescent="0.2">
      <c r="A6" s="115"/>
      <c r="B6" s="80"/>
      <c r="C6" s="81"/>
      <c r="D6" s="82"/>
      <c r="E6" s="82"/>
      <c r="F6" s="82"/>
      <c r="G6" s="82"/>
      <c r="H6" s="82"/>
      <c r="I6" s="83"/>
      <c r="J6" s="84"/>
      <c r="K6" s="113"/>
      <c r="M6" s="43" t="s">
        <v>103</v>
      </c>
      <c r="N6" s="43" t="s">
        <v>104</v>
      </c>
    </row>
    <row r="7" spans="1:14" x14ac:dyDescent="0.2">
      <c r="A7" s="115"/>
      <c r="B7" s="85"/>
      <c r="C7" s="86"/>
      <c r="D7" s="87" t="s">
        <v>0</v>
      </c>
      <c r="E7" s="52">
        <v>24</v>
      </c>
      <c r="F7" s="87"/>
      <c r="G7" s="87" t="s">
        <v>105</v>
      </c>
      <c r="H7" s="87"/>
      <c r="I7" s="67">
        <v>5.5E-2</v>
      </c>
      <c r="J7" s="105"/>
      <c r="K7" s="113"/>
      <c r="M7" s="43" t="s">
        <v>12</v>
      </c>
      <c r="N7" s="43" t="s">
        <v>67</v>
      </c>
    </row>
    <row r="8" spans="1:14" x14ac:dyDescent="0.2">
      <c r="A8" s="115"/>
      <c r="B8" s="85"/>
      <c r="C8" s="88"/>
      <c r="D8" s="89" t="s">
        <v>61</v>
      </c>
      <c r="E8" s="53">
        <v>50000</v>
      </c>
      <c r="F8" s="89"/>
      <c r="G8" s="101" t="s">
        <v>137</v>
      </c>
      <c r="H8" s="102"/>
      <c r="I8" s="65">
        <v>0.12</v>
      </c>
      <c r="J8" s="105"/>
      <c r="K8" s="113"/>
      <c r="M8" s="43" t="s">
        <v>24</v>
      </c>
      <c r="N8" s="43" t="s">
        <v>68</v>
      </c>
    </row>
    <row r="9" spans="1:14" x14ac:dyDescent="0.2">
      <c r="A9" s="115"/>
      <c r="B9" s="85"/>
      <c r="C9" s="88"/>
      <c r="D9" s="89" t="s">
        <v>62</v>
      </c>
      <c r="E9" s="53">
        <v>40</v>
      </c>
      <c r="F9" s="89"/>
      <c r="G9" s="101" t="s">
        <v>21</v>
      </c>
      <c r="H9" s="102"/>
      <c r="I9" s="64">
        <v>0.02</v>
      </c>
      <c r="J9" s="105"/>
      <c r="K9" s="113"/>
      <c r="M9" s="43" t="s">
        <v>105</v>
      </c>
      <c r="N9" s="43" t="s">
        <v>144</v>
      </c>
    </row>
    <row r="10" spans="1:14" x14ac:dyDescent="0.2">
      <c r="A10" s="115"/>
      <c r="B10" s="85"/>
      <c r="C10" s="88"/>
      <c r="D10" s="89" t="s">
        <v>26</v>
      </c>
      <c r="E10" s="62"/>
      <c r="F10" s="89"/>
      <c r="G10" s="96" t="s">
        <v>141</v>
      </c>
      <c r="H10" s="89"/>
      <c r="I10" s="77">
        <f>((1+(I7*(1-I8)))/(1+I9)-1)</f>
        <v>2.7843137254901951E-2</v>
      </c>
      <c r="J10" s="105"/>
      <c r="K10" s="113"/>
      <c r="M10" s="43" t="s">
        <v>20</v>
      </c>
      <c r="N10" s="43" t="s">
        <v>108</v>
      </c>
    </row>
    <row r="11" spans="1:14" x14ac:dyDescent="0.2">
      <c r="A11" s="115"/>
      <c r="B11" s="85"/>
      <c r="C11" s="88"/>
      <c r="D11" s="89" t="s">
        <v>16</v>
      </c>
      <c r="E11" s="63">
        <v>1</v>
      </c>
      <c r="F11" s="89"/>
      <c r="G11" s="101" t="s">
        <v>142</v>
      </c>
      <c r="H11" s="89"/>
      <c r="I11" s="54"/>
      <c r="J11" s="105"/>
      <c r="K11" s="113"/>
      <c r="M11" s="43" t="s">
        <v>21</v>
      </c>
      <c r="N11" s="43" t="s">
        <v>134</v>
      </c>
    </row>
    <row r="12" spans="1:14" x14ac:dyDescent="0.2">
      <c r="A12" s="115"/>
      <c r="B12" s="85"/>
      <c r="C12" s="90"/>
      <c r="D12" s="89" t="s">
        <v>12</v>
      </c>
      <c r="E12" s="53">
        <v>7</v>
      </c>
      <c r="F12" s="102"/>
      <c r="G12" s="101" t="s">
        <v>109</v>
      </c>
      <c r="H12" s="89"/>
      <c r="I12" s="54">
        <v>20000</v>
      </c>
      <c r="J12" s="105"/>
      <c r="K12" s="113"/>
      <c r="M12" s="43" t="s">
        <v>3</v>
      </c>
      <c r="N12" s="43" t="s">
        <v>64</v>
      </c>
    </row>
    <row r="13" spans="1:14" x14ac:dyDescent="0.2">
      <c r="A13" s="115"/>
      <c r="B13" s="85"/>
      <c r="C13" s="91"/>
      <c r="D13" s="92" t="s">
        <v>24</v>
      </c>
      <c r="E13" s="66">
        <v>0</v>
      </c>
      <c r="F13" s="92"/>
      <c r="G13" s="103" t="s">
        <v>110</v>
      </c>
      <c r="H13" s="92"/>
      <c r="I13" s="68">
        <v>0</v>
      </c>
      <c r="J13" s="105"/>
      <c r="K13" s="113"/>
      <c r="M13" s="43" t="s">
        <v>4</v>
      </c>
      <c r="N13" s="43" t="s">
        <v>65</v>
      </c>
    </row>
    <row r="14" spans="1:14" x14ac:dyDescent="0.2">
      <c r="A14" s="115"/>
      <c r="B14" s="85"/>
      <c r="C14" s="89"/>
      <c r="D14" s="89"/>
      <c r="E14" s="89"/>
      <c r="F14" s="89"/>
      <c r="G14" s="89"/>
      <c r="H14" s="89"/>
      <c r="I14" s="104"/>
      <c r="J14" s="105"/>
      <c r="K14" s="113"/>
      <c r="M14" s="43" t="s">
        <v>111</v>
      </c>
      <c r="N14" s="43" t="s">
        <v>66</v>
      </c>
    </row>
    <row r="15" spans="1:14" x14ac:dyDescent="0.2">
      <c r="A15" s="115"/>
      <c r="B15" s="85"/>
      <c r="C15" s="93" t="s">
        <v>114</v>
      </c>
      <c r="D15" s="89"/>
      <c r="E15" s="89"/>
      <c r="F15" s="89"/>
      <c r="G15" s="128" t="s">
        <v>106</v>
      </c>
      <c r="H15" s="129"/>
      <c r="I15" s="61"/>
      <c r="J15" s="105" t="s">
        <v>18</v>
      </c>
      <c r="K15" s="113"/>
      <c r="M15" s="1" t="s">
        <v>135</v>
      </c>
    </row>
    <row r="16" spans="1:14" x14ac:dyDescent="0.2">
      <c r="A16" s="115"/>
      <c r="B16" s="85"/>
      <c r="C16" s="89"/>
      <c r="D16" s="89" t="s">
        <v>1</v>
      </c>
      <c r="E16" s="89"/>
      <c r="F16" s="89"/>
      <c r="G16" s="89"/>
      <c r="H16" s="28">
        <f>E8</f>
        <v>50000</v>
      </c>
      <c r="I16" s="104"/>
      <c r="J16" s="105"/>
      <c r="K16" s="113"/>
      <c r="M16" s="69" t="s">
        <v>86</v>
      </c>
      <c r="N16" s="43"/>
    </row>
    <row r="17" spans="1:14" x14ac:dyDescent="0.2">
      <c r="A17" s="115"/>
      <c r="B17" s="85"/>
      <c r="C17" s="89"/>
      <c r="D17" s="94" t="s">
        <v>55</v>
      </c>
      <c r="E17" s="89"/>
      <c r="F17" s="89"/>
      <c r="G17" s="89"/>
      <c r="H17" s="42">
        <f>H16*12</f>
        <v>600000</v>
      </c>
      <c r="I17" s="104"/>
      <c r="J17" s="105"/>
      <c r="K17" s="113"/>
      <c r="M17" s="43"/>
      <c r="N17" s="43"/>
    </row>
    <row r="18" spans="1:14" x14ac:dyDescent="0.2">
      <c r="A18" s="115"/>
      <c r="B18" s="85"/>
      <c r="C18" s="89"/>
      <c r="D18" s="94" t="s">
        <v>72</v>
      </c>
      <c r="E18" s="89"/>
      <c r="F18" s="89"/>
      <c r="G18" s="89"/>
      <c r="H18" s="19">
        <f>H16*15</f>
        <v>750000</v>
      </c>
      <c r="I18" s="104"/>
      <c r="J18" s="105"/>
      <c r="K18" s="113"/>
      <c r="M18" s="1" t="s">
        <v>107</v>
      </c>
    </row>
    <row r="19" spans="1:14" x14ac:dyDescent="0.2">
      <c r="A19" s="115"/>
      <c r="B19" s="85"/>
      <c r="C19" s="89"/>
      <c r="D19" s="95" t="s">
        <v>73</v>
      </c>
      <c r="E19" s="89"/>
      <c r="F19" s="89"/>
      <c r="G19" s="89"/>
      <c r="H19" s="17">
        <f>H18/2+H17/2</f>
        <v>675000</v>
      </c>
      <c r="I19" s="104"/>
      <c r="J19" s="105"/>
      <c r="K19" s="113"/>
      <c r="M19" s="1" t="s">
        <v>87</v>
      </c>
    </row>
    <row r="20" spans="1:14" x14ac:dyDescent="0.2">
      <c r="A20" s="115"/>
      <c r="B20" s="85"/>
      <c r="C20" s="89"/>
      <c r="D20" s="89" t="s">
        <v>2</v>
      </c>
      <c r="E20" s="89"/>
      <c r="F20" s="89"/>
      <c r="G20" s="89"/>
      <c r="H20" s="89"/>
      <c r="I20" s="18">
        <f>IF(I15="",H19,I15*H16)</f>
        <v>675000</v>
      </c>
      <c r="J20" s="105"/>
      <c r="K20" s="113"/>
      <c r="M20" s="1" t="s">
        <v>116</v>
      </c>
    </row>
    <row r="21" spans="1:14" x14ac:dyDescent="0.2">
      <c r="A21" s="115"/>
      <c r="B21" s="85"/>
      <c r="C21" s="89"/>
      <c r="D21" s="89"/>
      <c r="E21" s="89"/>
      <c r="F21" s="89"/>
      <c r="G21" s="89"/>
      <c r="H21" s="89"/>
      <c r="I21" s="104"/>
      <c r="J21" s="105"/>
      <c r="K21" s="113"/>
    </row>
    <row r="22" spans="1:14" x14ac:dyDescent="0.2">
      <c r="A22" s="115"/>
      <c r="B22" s="85"/>
      <c r="C22" s="93" t="s">
        <v>115</v>
      </c>
      <c r="D22" s="89"/>
      <c r="E22" s="89"/>
      <c r="F22" s="89"/>
      <c r="G22" s="89"/>
      <c r="H22" s="89"/>
      <c r="I22" s="104"/>
      <c r="J22" s="105"/>
      <c r="K22" s="113"/>
      <c r="M22" s="48" t="s">
        <v>88</v>
      </c>
    </row>
    <row r="23" spans="1:14" x14ac:dyDescent="0.2">
      <c r="A23" s="115"/>
      <c r="B23" s="85"/>
      <c r="C23" s="89"/>
      <c r="D23" s="89" t="s">
        <v>1</v>
      </c>
      <c r="E23" s="89"/>
      <c r="F23" s="89"/>
      <c r="G23" s="89"/>
      <c r="H23" s="27">
        <f>H16</f>
        <v>50000</v>
      </c>
      <c r="I23" s="104"/>
      <c r="J23" s="105"/>
      <c r="K23" s="113"/>
    </row>
    <row r="24" spans="1:14" x14ac:dyDescent="0.2">
      <c r="A24" s="115"/>
      <c r="B24" s="85"/>
      <c r="C24" s="89"/>
      <c r="D24" s="94" t="s">
        <v>113</v>
      </c>
      <c r="E24" s="89"/>
      <c r="F24" s="89"/>
      <c r="G24" s="89"/>
      <c r="H24" s="17">
        <f>H23*8</f>
        <v>400000</v>
      </c>
      <c r="I24" s="104"/>
      <c r="J24" s="105"/>
      <c r="K24" s="113"/>
      <c r="M24" s="1" t="s">
        <v>117</v>
      </c>
    </row>
    <row r="25" spans="1:14" x14ac:dyDescent="0.2">
      <c r="A25" s="115"/>
      <c r="B25" s="85"/>
      <c r="C25" s="89"/>
      <c r="D25" s="89" t="s">
        <v>5</v>
      </c>
      <c r="E25" s="89"/>
      <c r="F25" s="89"/>
      <c r="G25" s="89"/>
      <c r="H25" s="4"/>
      <c r="I25" s="104"/>
      <c r="J25" s="105"/>
      <c r="K25" s="113"/>
    </row>
    <row r="26" spans="1:14" x14ac:dyDescent="0.2">
      <c r="A26" s="115"/>
      <c r="B26" s="85"/>
      <c r="C26" s="89"/>
      <c r="D26" s="96" t="s">
        <v>6</v>
      </c>
      <c r="E26" s="89"/>
      <c r="F26" s="89"/>
      <c r="G26" s="89"/>
      <c r="H26" s="27">
        <f>I11</f>
        <v>0</v>
      </c>
      <c r="I26" s="104"/>
      <c r="J26" s="105"/>
      <c r="K26" s="113"/>
    </row>
    <row r="27" spans="1:14" x14ac:dyDescent="0.2">
      <c r="A27" s="115"/>
      <c r="B27" s="85"/>
      <c r="C27" s="89"/>
      <c r="D27" s="96" t="s">
        <v>7</v>
      </c>
      <c r="E27" s="89"/>
      <c r="F27" s="89"/>
      <c r="G27" s="89"/>
      <c r="H27" s="19">
        <f>I12</f>
        <v>20000</v>
      </c>
      <c r="I27" s="104"/>
      <c r="J27" s="105"/>
      <c r="K27" s="113"/>
    </row>
    <row r="28" spans="1:14" x14ac:dyDescent="0.2">
      <c r="A28" s="115"/>
      <c r="B28" s="85"/>
      <c r="C28" s="89"/>
      <c r="D28" s="96" t="s">
        <v>112</v>
      </c>
      <c r="E28" s="89"/>
      <c r="F28" s="89"/>
      <c r="G28" s="89"/>
      <c r="H28" s="17">
        <f>I13</f>
        <v>0</v>
      </c>
      <c r="I28" s="104"/>
      <c r="J28" s="105"/>
      <c r="K28" s="113"/>
    </row>
    <row r="29" spans="1:14" x14ac:dyDescent="0.2">
      <c r="A29" s="115"/>
      <c r="B29" s="85"/>
      <c r="C29" s="89"/>
      <c r="D29" s="89" t="s">
        <v>2</v>
      </c>
      <c r="E29" s="89"/>
      <c r="F29" s="89"/>
      <c r="G29" s="89"/>
      <c r="H29" s="89"/>
      <c r="I29" s="18">
        <f>SUM(H24:H28)</f>
        <v>420000</v>
      </c>
      <c r="J29" s="105"/>
      <c r="K29" s="113"/>
    </row>
    <row r="30" spans="1:14" x14ac:dyDescent="0.2">
      <c r="A30" s="115"/>
      <c r="B30" s="85"/>
      <c r="C30" s="89"/>
      <c r="D30" s="89"/>
      <c r="E30" s="89"/>
      <c r="F30" s="89"/>
      <c r="G30" s="89"/>
      <c r="H30" s="89"/>
      <c r="I30" s="104"/>
      <c r="J30" s="105"/>
      <c r="K30" s="113"/>
    </row>
    <row r="31" spans="1:14" x14ac:dyDescent="0.2">
      <c r="A31" s="115"/>
      <c r="B31" s="85"/>
      <c r="C31" s="93" t="s">
        <v>138</v>
      </c>
      <c r="D31" s="89"/>
      <c r="E31" s="89"/>
      <c r="F31" s="89"/>
      <c r="G31" s="89"/>
      <c r="H31" s="2"/>
      <c r="I31" s="104"/>
      <c r="J31" s="105"/>
      <c r="K31" s="113"/>
      <c r="M31" s="48" t="s">
        <v>89</v>
      </c>
    </row>
    <row r="32" spans="1:14" x14ac:dyDescent="0.2">
      <c r="A32" s="115"/>
      <c r="B32" s="85"/>
      <c r="C32" s="89"/>
      <c r="D32" s="96" t="s">
        <v>54</v>
      </c>
      <c r="E32" s="18">
        <f>E8</f>
        <v>50000</v>
      </c>
      <c r="F32" s="2"/>
      <c r="G32" s="89"/>
      <c r="H32" s="27">
        <f>E32*10</f>
        <v>500000</v>
      </c>
      <c r="I32" s="104"/>
      <c r="J32" s="105"/>
      <c r="K32" s="113"/>
    </row>
    <row r="33" spans="1:16" x14ac:dyDescent="0.2">
      <c r="A33" s="115"/>
      <c r="B33" s="85"/>
      <c r="C33" s="89"/>
      <c r="D33" s="96" t="s">
        <v>55</v>
      </c>
      <c r="E33" s="89"/>
      <c r="F33" s="89"/>
      <c r="G33" s="89"/>
      <c r="H33" s="19">
        <f>E32*12</f>
        <v>600000</v>
      </c>
      <c r="I33" s="104"/>
      <c r="J33" s="105"/>
      <c r="K33" s="113"/>
      <c r="M33" s="1" t="s">
        <v>118</v>
      </c>
    </row>
    <row r="34" spans="1:16" x14ac:dyDescent="0.2">
      <c r="A34" s="115"/>
      <c r="B34" s="85"/>
      <c r="C34" s="89"/>
      <c r="D34" s="96" t="s">
        <v>6</v>
      </c>
      <c r="E34" s="89"/>
      <c r="F34" s="89"/>
      <c r="G34" s="89"/>
      <c r="H34" s="19">
        <f>H26</f>
        <v>0</v>
      </c>
      <c r="I34" s="104"/>
      <c r="J34" s="105"/>
      <c r="K34" s="113"/>
    </row>
    <row r="35" spans="1:16" x14ac:dyDescent="0.2">
      <c r="A35" s="115"/>
      <c r="B35" s="85"/>
      <c r="C35" s="89"/>
      <c r="D35" s="96" t="s">
        <v>7</v>
      </c>
      <c r="E35" s="89"/>
      <c r="F35" s="89"/>
      <c r="G35" s="89"/>
      <c r="H35" s="19">
        <f>H27</f>
        <v>20000</v>
      </c>
      <c r="I35" s="104"/>
      <c r="J35" s="105"/>
      <c r="K35" s="113"/>
    </row>
    <row r="36" spans="1:16" x14ac:dyDescent="0.2">
      <c r="A36" s="115"/>
      <c r="B36" s="85"/>
      <c r="C36" s="89"/>
      <c r="D36" s="96" t="s">
        <v>112</v>
      </c>
      <c r="E36" s="89"/>
      <c r="F36" s="89"/>
      <c r="G36" s="89"/>
      <c r="H36" s="17">
        <f>H28</f>
        <v>0</v>
      </c>
      <c r="I36" s="104"/>
      <c r="J36" s="105"/>
      <c r="K36" s="113"/>
    </row>
    <row r="37" spans="1:16" x14ac:dyDescent="0.2">
      <c r="A37" s="115"/>
      <c r="B37" s="85"/>
      <c r="C37" s="89"/>
      <c r="D37" s="89" t="s">
        <v>2</v>
      </c>
      <c r="E37" s="89"/>
      <c r="F37" s="89"/>
      <c r="G37" s="89"/>
      <c r="H37" s="89"/>
      <c r="I37" s="18">
        <f>H36+H35+H32/2+H33/2+H34</f>
        <v>570000</v>
      </c>
      <c r="J37" s="105"/>
      <c r="K37" s="113"/>
    </row>
    <row r="38" spans="1:16" x14ac:dyDescent="0.2">
      <c r="A38" s="115"/>
      <c r="B38" s="85"/>
      <c r="C38" s="89"/>
      <c r="D38" s="89"/>
      <c r="E38" s="89"/>
      <c r="F38" s="89"/>
      <c r="G38" s="89"/>
      <c r="H38" s="89"/>
      <c r="I38" s="104"/>
      <c r="J38" s="105"/>
      <c r="K38" s="113"/>
    </row>
    <row r="39" spans="1:16" x14ac:dyDescent="0.2">
      <c r="A39" s="115"/>
      <c r="B39" s="85"/>
      <c r="C39" s="93" t="s">
        <v>119</v>
      </c>
      <c r="D39" s="89"/>
      <c r="E39" s="89"/>
      <c r="F39" s="89"/>
      <c r="G39" s="89"/>
      <c r="H39" s="89"/>
      <c r="I39" s="104"/>
      <c r="J39" s="105"/>
      <c r="K39" s="113"/>
      <c r="M39" s="48" t="s">
        <v>122</v>
      </c>
    </row>
    <row r="40" spans="1:16" x14ac:dyDescent="0.2">
      <c r="A40" s="115"/>
      <c r="B40" s="85"/>
      <c r="C40" s="89"/>
      <c r="D40" s="89" t="s">
        <v>77</v>
      </c>
      <c r="E40" s="89"/>
      <c r="F40" s="89"/>
      <c r="G40" s="89"/>
      <c r="H40" s="27">
        <f>E8</f>
        <v>50000</v>
      </c>
      <c r="I40" s="104"/>
      <c r="J40" s="105"/>
      <c r="K40" s="113"/>
    </row>
    <row r="41" spans="1:16" x14ac:dyDescent="0.2">
      <c r="A41" s="115"/>
      <c r="B41" s="85"/>
      <c r="C41" s="89"/>
      <c r="D41" s="96" t="s">
        <v>82</v>
      </c>
      <c r="E41" s="89"/>
      <c r="F41" s="89"/>
      <c r="G41" s="89"/>
      <c r="H41" s="60">
        <f>I7</f>
        <v>5.5E-2</v>
      </c>
      <c r="I41" s="104"/>
      <c r="J41" s="105"/>
      <c r="K41" s="113"/>
      <c r="M41" s="2" t="s">
        <v>123</v>
      </c>
    </row>
    <row r="42" spans="1:16" x14ac:dyDescent="0.2">
      <c r="A42" s="115"/>
      <c r="B42" s="85"/>
      <c r="C42" s="89"/>
      <c r="D42" s="96" t="s">
        <v>81</v>
      </c>
      <c r="E42" s="89"/>
      <c r="F42" s="89"/>
      <c r="G42" s="89"/>
      <c r="H42" s="60">
        <f>I8</f>
        <v>0.12</v>
      </c>
      <c r="I42" s="104"/>
      <c r="J42" s="105"/>
      <c r="K42" s="113"/>
      <c r="M42" s="50"/>
    </row>
    <row r="43" spans="1:16" x14ac:dyDescent="0.2">
      <c r="A43" s="115"/>
      <c r="B43" s="85"/>
      <c r="C43" s="89"/>
      <c r="D43" s="96" t="s">
        <v>78</v>
      </c>
      <c r="E43" s="89"/>
      <c r="F43" s="89"/>
      <c r="G43" s="89"/>
      <c r="H43" s="60">
        <f>H41*(1-I8)</f>
        <v>4.8399999999999999E-2</v>
      </c>
      <c r="I43" s="104"/>
      <c r="J43" s="105"/>
      <c r="K43" s="113"/>
      <c r="M43" s="50"/>
    </row>
    <row r="44" spans="1:16" x14ac:dyDescent="0.2">
      <c r="A44" s="115"/>
      <c r="B44" s="85"/>
      <c r="C44" s="89"/>
      <c r="D44" s="96" t="s">
        <v>80</v>
      </c>
      <c r="E44" s="89"/>
      <c r="F44" s="89"/>
      <c r="G44" s="89"/>
      <c r="H44" s="59">
        <f>I9</f>
        <v>0.02</v>
      </c>
      <c r="I44" s="104"/>
      <c r="J44" s="105"/>
      <c r="K44" s="113"/>
    </row>
    <row r="45" spans="1:16" x14ac:dyDescent="0.2">
      <c r="A45" s="115"/>
      <c r="B45" s="85"/>
      <c r="C45" s="89"/>
      <c r="D45" s="96" t="s">
        <v>79</v>
      </c>
      <c r="E45" s="89"/>
      <c r="F45" s="89"/>
      <c r="G45" s="89"/>
      <c r="H45" s="72">
        <f>(1+H43)/(1+H44)-1</f>
        <v>2.7843137254901951E-2</v>
      </c>
      <c r="I45" s="104"/>
      <c r="J45" s="105"/>
      <c r="K45" s="113"/>
    </row>
    <row r="46" spans="1:16" x14ac:dyDescent="0.2">
      <c r="A46" s="115"/>
      <c r="B46" s="85"/>
      <c r="C46" s="89"/>
      <c r="D46" s="89" t="s">
        <v>84</v>
      </c>
      <c r="E46" s="89"/>
      <c r="F46" s="89"/>
      <c r="G46" s="89"/>
      <c r="H46" s="89"/>
      <c r="I46" s="18">
        <f>H40/H45</f>
        <v>1795774.6478873247</v>
      </c>
      <c r="J46" s="105"/>
      <c r="K46" s="113"/>
    </row>
    <row r="47" spans="1:16" x14ac:dyDescent="0.2">
      <c r="A47" s="115"/>
      <c r="B47" s="85"/>
      <c r="C47" s="89"/>
      <c r="D47" s="89"/>
      <c r="E47" s="89"/>
      <c r="F47" s="89"/>
      <c r="G47" s="89"/>
      <c r="H47" s="89"/>
      <c r="I47" s="104"/>
      <c r="J47" s="105"/>
      <c r="K47" s="113"/>
    </row>
    <row r="48" spans="1:16" x14ac:dyDescent="0.2">
      <c r="A48" s="115"/>
      <c r="B48" s="85"/>
      <c r="C48" s="93" t="s">
        <v>120</v>
      </c>
      <c r="D48" s="89"/>
      <c r="E48" s="89"/>
      <c r="F48" s="89"/>
      <c r="G48" s="89"/>
      <c r="H48" s="89"/>
      <c r="I48" s="104"/>
      <c r="J48" s="105"/>
      <c r="K48" s="113"/>
      <c r="N48" s="2"/>
      <c r="O48" s="2"/>
      <c r="P48" s="2"/>
    </row>
    <row r="49" spans="1:16" x14ac:dyDescent="0.2">
      <c r="A49" s="115"/>
      <c r="B49" s="85"/>
      <c r="C49" s="89"/>
      <c r="D49" s="89" t="s">
        <v>93</v>
      </c>
      <c r="E49" s="89"/>
      <c r="F49" s="89"/>
      <c r="G49" s="89"/>
      <c r="H49" s="27">
        <f>E8</f>
        <v>50000</v>
      </c>
      <c r="I49" s="104"/>
      <c r="J49" s="105"/>
      <c r="K49" s="113"/>
      <c r="M49" s="48" t="s">
        <v>121</v>
      </c>
      <c r="N49" s="2"/>
      <c r="O49" s="2"/>
      <c r="P49" s="2"/>
    </row>
    <row r="50" spans="1:16" x14ac:dyDescent="0.2">
      <c r="A50" s="115"/>
      <c r="B50" s="85"/>
      <c r="C50" s="89"/>
      <c r="D50" s="89" t="s">
        <v>94</v>
      </c>
      <c r="E50" s="89"/>
      <c r="F50" s="89"/>
      <c r="G50" s="89"/>
      <c r="H50" s="19">
        <f>E9</f>
        <v>40</v>
      </c>
      <c r="I50" s="104"/>
      <c r="J50" s="105"/>
      <c r="K50" s="113"/>
      <c r="N50" s="2"/>
      <c r="O50" s="2"/>
      <c r="P50" s="2"/>
    </row>
    <row r="51" spans="1:16" x14ac:dyDescent="0.2">
      <c r="A51" s="115"/>
      <c r="B51" s="85"/>
      <c r="C51" s="93"/>
      <c r="D51" s="96" t="s">
        <v>82</v>
      </c>
      <c r="E51" s="89"/>
      <c r="F51" s="89"/>
      <c r="G51" s="89"/>
      <c r="H51" s="60">
        <f>I7</f>
        <v>5.5E-2</v>
      </c>
      <c r="I51" s="107"/>
      <c r="J51" s="105"/>
      <c r="K51" s="113"/>
      <c r="M51" s="1" t="s">
        <v>124</v>
      </c>
    </row>
    <row r="52" spans="1:16" x14ac:dyDescent="0.2">
      <c r="A52" s="115"/>
      <c r="B52" s="85"/>
      <c r="C52" s="93"/>
      <c r="D52" s="96" t="s">
        <v>81</v>
      </c>
      <c r="E52" s="89"/>
      <c r="F52" s="89"/>
      <c r="G52" s="89"/>
      <c r="H52" s="60">
        <f>I8</f>
        <v>0.12</v>
      </c>
      <c r="I52" s="104"/>
      <c r="J52" s="105"/>
      <c r="K52" s="113"/>
    </row>
    <row r="53" spans="1:16" x14ac:dyDescent="0.2">
      <c r="A53" s="115"/>
      <c r="B53" s="85"/>
      <c r="C53" s="93"/>
      <c r="D53" s="94" t="s">
        <v>78</v>
      </c>
      <c r="E53" s="89"/>
      <c r="F53" s="89"/>
      <c r="G53" s="89"/>
      <c r="H53" s="60">
        <f>H51*(1-H52)</f>
        <v>4.8399999999999999E-2</v>
      </c>
      <c r="I53" s="104"/>
      <c r="J53" s="105"/>
      <c r="K53" s="113"/>
    </row>
    <row r="54" spans="1:16" x14ac:dyDescent="0.2">
      <c r="A54" s="115"/>
      <c r="B54" s="85"/>
      <c r="C54" s="93"/>
      <c r="D54" s="96" t="s">
        <v>80</v>
      </c>
      <c r="E54" s="89"/>
      <c r="F54" s="89"/>
      <c r="G54" s="89"/>
      <c r="H54" s="60">
        <f>I9</f>
        <v>0.02</v>
      </c>
      <c r="I54" s="104"/>
      <c r="J54" s="105"/>
      <c r="K54" s="113"/>
    </row>
    <row r="55" spans="1:16" x14ac:dyDescent="0.2">
      <c r="A55" s="115"/>
      <c r="B55" s="85"/>
      <c r="C55" s="93"/>
      <c r="D55" s="94" t="s">
        <v>79</v>
      </c>
      <c r="E55" s="89"/>
      <c r="F55" s="89"/>
      <c r="G55" s="89"/>
      <c r="H55" s="59">
        <f>(1+H53)/(1+H54)-1</f>
        <v>2.7843137254901951E-2</v>
      </c>
      <c r="I55" s="104"/>
      <c r="J55" s="105"/>
      <c r="K55" s="113"/>
    </row>
    <row r="56" spans="1:16" x14ac:dyDescent="0.2">
      <c r="A56" s="115"/>
      <c r="B56" s="85"/>
      <c r="C56" s="89"/>
      <c r="D56" s="89" t="s">
        <v>97</v>
      </c>
      <c r="E56" s="89"/>
      <c r="F56" s="89"/>
      <c r="G56" s="89"/>
      <c r="H56" s="89"/>
      <c r="I56" s="18">
        <f>PV(H55,H50,-H49,,1)</f>
        <v>1230448.9455764389</v>
      </c>
      <c r="J56" s="105"/>
      <c r="K56" s="113"/>
    </row>
    <row r="57" spans="1:16" ht="13.5" thickBot="1" x14ac:dyDescent="0.25">
      <c r="A57" s="115"/>
      <c r="B57" s="97"/>
      <c r="C57" s="98"/>
      <c r="D57" s="98"/>
      <c r="E57" s="98"/>
      <c r="F57" s="98"/>
      <c r="G57" s="98"/>
      <c r="H57" s="98"/>
      <c r="I57" s="108"/>
      <c r="J57" s="106"/>
      <c r="K57" s="113"/>
    </row>
    <row r="58" spans="1:16" x14ac:dyDescent="0.2">
      <c r="A58" s="115"/>
      <c r="B58" s="99"/>
      <c r="C58" s="93" t="s">
        <v>139</v>
      </c>
      <c r="D58" s="89"/>
      <c r="E58" s="89"/>
      <c r="F58" s="89"/>
      <c r="G58" s="89"/>
      <c r="H58" s="89"/>
      <c r="I58" s="104"/>
      <c r="J58" s="105"/>
      <c r="K58" s="113"/>
    </row>
    <row r="59" spans="1:16" x14ac:dyDescent="0.2">
      <c r="A59" s="115"/>
      <c r="B59" s="99"/>
      <c r="C59" s="89"/>
      <c r="D59" s="93" t="s">
        <v>57</v>
      </c>
      <c r="E59" s="89"/>
      <c r="F59" s="89"/>
      <c r="G59" s="89"/>
      <c r="H59" s="104"/>
      <c r="I59" s="104"/>
      <c r="J59" s="105"/>
      <c r="K59" s="113"/>
    </row>
    <row r="60" spans="1:16" x14ac:dyDescent="0.2">
      <c r="A60" s="115"/>
      <c r="B60" s="85"/>
      <c r="C60" s="89"/>
      <c r="D60" s="96" t="s">
        <v>1</v>
      </c>
      <c r="E60" s="96"/>
      <c r="F60" s="96"/>
      <c r="G60" s="96"/>
      <c r="H60" s="73">
        <f>E8</f>
        <v>50000</v>
      </c>
      <c r="I60" s="104"/>
      <c r="J60" s="105"/>
      <c r="K60" s="113"/>
    </row>
    <row r="61" spans="1:16" x14ac:dyDescent="0.2">
      <c r="A61" s="115"/>
      <c r="B61" s="85"/>
      <c r="C61" s="89"/>
      <c r="D61" s="95" t="s">
        <v>19</v>
      </c>
      <c r="E61" s="96"/>
      <c r="F61" s="96"/>
      <c r="G61" s="96"/>
      <c r="H61" s="76">
        <f>VLOOKUP(E12,Size,2,FALSE)</f>
        <v>0.14000000000000001</v>
      </c>
      <c r="I61" s="104"/>
      <c r="J61" s="105"/>
      <c r="K61" s="113"/>
      <c r="M61" s="43"/>
      <c r="N61" s="44"/>
    </row>
    <row r="62" spans="1:16" x14ac:dyDescent="0.2">
      <c r="A62" s="115"/>
      <c r="B62" s="85"/>
      <c r="C62" s="89"/>
      <c r="D62" s="95" t="s">
        <v>13</v>
      </c>
      <c r="E62" s="96"/>
      <c r="F62" s="96"/>
      <c r="G62" s="96"/>
      <c r="H62" s="74">
        <f>H60*(1-H61)</f>
        <v>43000</v>
      </c>
      <c r="I62" s="104"/>
      <c r="J62" s="105"/>
      <c r="K62" s="113"/>
      <c r="M62" s="49"/>
      <c r="N62" s="44"/>
    </row>
    <row r="63" spans="1:16" x14ac:dyDescent="0.2">
      <c r="A63" s="115"/>
      <c r="B63" s="85"/>
      <c r="C63" s="89"/>
      <c r="D63" s="93" t="s">
        <v>58</v>
      </c>
      <c r="E63" s="89"/>
      <c r="F63" s="89"/>
      <c r="G63" s="89"/>
      <c r="H63" s="4"/>
      <c r="I63" s="104"/>
      <c r="J63" s="105"/>
      <c r="K63" s="113"/>
      <c r="M63" s="49"/>
      <c r="N63" s="44"/>
    </row>
    <row r="64" spans="1:16" x14ac:dyDescent="0.2">
      <c r="A64" s="115"/>
      <c r="B64" s="85"/>
      <c r="C64" s="89"/>
      <c r="D64" s="96" t="s">
        <v>13</v>
      </c>
      <c r="E64" s="89"/>
      <c r="F64" s="89"/>
      <c r="G64" s="89"/>
      <c r="H64" s="18">
        <f>H62</f>
        <v>43000</v>
      </c>
      <c r="I64" s="104"/>
      <c r="J64" s="105"/>
      <c r="K64" s="113"/>
    </row>
    <row r="65" spans="1:17" x14ac:dyDescent="0.2">
      <c r="A65" s="115"/>
      <c r="B65" s="85"/>
      <c r="C65" s="89"/>
      <c r="D65" s="95" t="s">
        <v>14</v>
      </c>
      <c r="E65" s="89"/>
      <c r="F65" s="89"/>
      <c r="G65" s="89"/>
      <c r="H65" s="21">
        <f>E9</f>
        <v>40</v>
      </c>
      <c r="I65" s="104"/>
      <c r="J65" s="105"/>
      <c r="K65" s="113"/>
    </row>
    <row r="66" spans="1:17" x14ac:dyDescent="0.2">
      <c r="A66" s="115"/>
      <c r="B66" s="85"/>
      <c r="C66" s="89"/>
      <c r="D66" s="95" t="s">
        <v>136</v>
      </c>
      <c r="E66" s="75">
        <f>I7*(1-I8)</f>
        <v>4.8399999999999999E-2</v>
      </c>
      <c r="F66" s="89"/>
      <c r="G66" s="89"/>
      <c r="H66" s="104"/>
      <c r="I66" s="104"/>
      <c r="J66" s="105"/>
      <c r="K66" s="113"/>
    </row>
    <row r="67" spans="1:17" x14ac:dyDescent="0.2">
      <c r="A67" s="115"/>
      <c r="B67" s="85"/>
      <c r="C67" s="89"/>
      <c r="D67" s="95" t="s">
        <v>99</v>
      </c>
      <c r="E67" s="75">
        <f>(1+E66)/(1+I9)-1</f>
        <v>2.7843137254901951E-2</v>
      </c>
      <c r="F67" s="89"/>
      <c r="G67" s="89"/>
      <c r="H67" s="104"/>
      <c r="I67" s="104"/>
      <c r="J67" s="105"/>
      <c r="K67" s="113"/>
    </row>
    <row r="68" spans="1:17" x14ac:dyDescent="0.2">
      <c r="A68" s="115"/>
      <c r="B68" s="85"/>
      <c r="C68" s="89"/>
      <c r="D68" s="96" t="s">
        <v>16</v>
      </c>
      <c r="E68" s="20">
        <f>E11</f>
        <v>1</v>
      </c>
      <c r="F68" s="89"/>
      <c r="G68" s="89"/>
      <c r="H68" s="89"/>
      <c r="I68" s="104"/>
      <c r="J68" s="105"/>
      <c r="K68" s="113"/>
    </row>
    <row r="69" spans="1:17" x14ac:dyDescent="0.2">
      <c r="A69" s="115"/>
      <c r="B69" s="85"/>
      <c r="C69" s="93"/>
      <c r="D69" s="94" t="s">
        <v>15</v>
      </c>
      <c r="E69" s="89"/>
      <c r="F69" s="89"/>
      <c r="G69" s="89"/>
      <c r="H69" s="18">
        <f>PV(E67,H65,H64*-1,E68,E68)</f>
        <v>1058185.7598258415</v>
      </c>
      <c r="I69" s="104"/>
      <c r="J69" s="105"/>
      <c r="K69" s="113"/>
    </row>
    <row r="70" spans="1:17" x14ac:dyDescent="0.2">
      <c r="A70" s="115"/>
      <c r="B70" s="85"/>
      <c r="C70" s="89"/>
      <c r="D70" s="95" t="s">
        <v>17</v>
      </c>
      <c r="E70" s="89"/>
      <c r="F70" s="89"/>
      <c r="G70" s="89"/>
      <c r="H70" s="29">
        <f>H69/H60</f>
        <v>21.163715196516829</v>
      </c>
      <c r="I70" s="104" t="s">
        <v>18</v>
      </c>
      <c r="J70" s="105"/>
      <c r="K70" s="113"/>
      <c r="M70" s="48" t="s">
        <v>126</v>
      </c>
    </row>
    <row r="71" spans="1:17" x14ac:dyDescent="0.2">
      <c r="A71" s="115"/>
      <c r="B71" s="85"/>
      <c r="C71" s="89"/>
      <c r="D71" s="93" t="s">
        <v>59</v>
      </c>
      <c r="E71" s="89"/>
      <c r="F71" s="89"/>
      <c r="G71" s="89"/>
      <c r="H71" s="18">
        <f>E13</f>
        <v>0</v>
      </c>
      <c r="I71" s="104"/>
      <c r="J71" s="105"/>
      <c r="K71" s="113"/>
    </row>
    <row r="72" spans="1:17" x14ac:dyDescent="0.2">
      <c r="A72" s="115"/>
      <c r="B72" s="85"/>
      <c r="C72" s="89"/>
      <c r="D72" s="93" t="s">
        <v>60</v>
      </c>
      <c r="E72" s="89"/>
      <c r="F72" s="89"/>
      <c r="G72" s="89"/>
      <c r="H72" s="4"/>
      <c r="I72" s="104"/>
      <c r="J72" s="105"/>
      <c r="K72" s="113"/>
    </row>
    <row r="73" spans="1:17" x14ac:dyDescent="0.2">
      <c r="A73" s="115"/>
      <c r="B73" s="85"/>
      <c r="C73" s="89"/>
      <c r="D73" s="96" t="s">
        <v>22</v>
      </c>
      <c r="E73" s="89"/>
      <c r="F73" s="89"/>
      <c r="G73" s="89"/>
      <c r="H73" s="18">
        <f>H69-H71</f>
        <v>1058185.7598258415</v>
      </c>
      <c r="I73" s="104"/>
      <c r="J73" s="105"/>
      <c r="K73" s="113"/>
      <c r="N73" s="130" t="s">
        <v>74</v>
      </c>
      <c r="O73" s="131"/>
    </row>
    <row r="74" spans="1:17" x14ac:dyDescent="0.2">
      <c r="A74" s="115"/>
      <c r="B74" s="85"/>
      <c r="C74" s="89"/>
      <c r="D74" s="143"/>
      <c r="E74" s="143"/>
      <c r="F74" s="143"/>
      <c r="G74" s="143"/>
      <c r="H74"/>
      <c r="I74" s="104"/>
      <c r="J74" s="105"/>
      <c r="K74" s="113"/>
      <c r="N74" s="132" t="s">
        <v>75</v>
      </c>
      <c r="O74" s="133"/>
    </row>
    <row r="75" spans="1:17" x14ac:dyDescent="0.2">
      <c r="A75" s="115"/>
      <c r="B75" s="85"/>
      <c r="C75" s="89"/>
      <c r="D75" s="100" t="s">
        <v>25</v>
      </c>
      <c r="E75" s="89"/>
      <c r="F75" s="89"/>
      <c r="G75" s="89"/>
      <c r="H75" s="89"/>
      <c r="I75" s="18">
        <f>H73-H74</f>
        <v>1058185.7598258415</v>
      </c>
      <c r="J75" s="105"/>
      <c r="K75" s="113"/>
      <c r="M75" s="1" t="s">
        <v>125</v>
      </c>
      <c r="N75" s="55">
        <v>1</v>
      </c>
      <c r="O75" s="56">
        <v>0.3</v>
      </c>
    </row>
    <row r="76" spans="1:17" x14ac:dyDescent="0.2">
      <c r="A76" s="115"/>
      <c r="B76" s="85"/>
      <c r="C76" s="89"/>
      <c r="D76" s="96" t="s">
        <v>23</v>
      </c>
      <c r="E76" s="89"/>
      <c r="F76" s="89"/>
      <c r="G76" s="89"/>
      <c r="H76" s="89"/>
      <c r="I76" s="29">
        <f>I75/H60</f>
        <v>21.163715196516829</v>
      </c>
      <c r="J76" s="105" t="s">
        <v>18</v>
      </c>
      <c r="K76" s="113"/>
      <c r="N76" s="55">
        <v>2</v>
      </c>
      <c r="O76" s="56">
        <v>0.26</v>
      </c>
    </row>
    <row r="77" spans="1:17" x14ac:dyDescent="0.2">
      <c r="A77" s="115"/>
      <c r="B77" s="85"/>
      <c r="C77" s="89"/>
      <c r="D77" s="89"/>
      <c r="E77" s="89"/>
      <c r="F77" s="89"/>
      <c r="G77" s="2"/>
      <c r="H77" s="89"/>
      <c r="I77" s="4"/>
      <c r="J77" s="105"/>
      <c r="K77" s="113"/>
      <c r="N77" s="55">
        <v>3</v>
      </c>
      <c r="O77" s="56">
        <v>0.22</v>
      </c>
    </row>
    <row r="78" spans="1:17" x14ac:dyDescent="0.2">
      <c r="A78" s="115"/>
      <c r="B78" s="70"/>
      <c r="C78" s="125" t="s">
        <v>30</v>
      </c>
      <c r="D78" s="126"/>
      <c r="E78" s="126"/>
      <c r="F78" s="126"/>
      <c r="G78" s="126"/>
      <c r="H78" s="126"/>
      <c r="I78" s="127"/>
      <c r="J78" s="105"/>
      <c r="K78" s="113"/>
      <c r="N78" s="55">
        <v>4</v>
      </c>
      <c r="O78" s="56">
        <v>0.2</v>
      </c>
    </row>
    <row r="79" spans="1:17" x14ac:dyDescent="0.2">
      <c r="A79" s="115"/>
      <c r="B79" s="85"/>
      <c r="C79" s="89"/>
      <c r="D79" s="89"/>
      <c r="E79" s="89"/>
      <c r="F79" s="89"/>
      <c r="G79" s="89"/>
      <c r="H79" s="89"/>
      <c r="I79" s="104"/>
      <c r="J79" s="105"/>
      <c r="K79" s="113"/>
      <c r="N79" s="55">
        <v>5</v>
      </c>
      <c r="O79" s="56">
        <v>0.18</v>
      </c>
    </row>
    <row r="80" spans="1:17" x14ac:dyDescent="0.2">
      <c r="A80" s="115"/>
      <c r="B80" s="85"/>
      <c r="C80" s="93" t="s">
        <v>90</v>
      </c>
      <c r="D80" s="89"/>
      <c r="E80" s="89"/>
      <c r="F80" s="89"/>
      <c r="G80" s="89"/>
      <c r="H80" s="89"/>
      <c r="I80" s="104"/>
      <c r="J80" s="105"/>
      <c r="K80" s="113"/>
      <c r="N80" s="55">
        <v>6</v>
      </c>
      <c r="O80" s="56">
        <v>0.16</v>
      </c>
      <c r="Q80" s="1" t="s">
        <v>140</v>
      </c>
    </row>
    <row r="81" spans="1:18" x14ac:dyDescent="0.2">
      <c r="A81" s="115"/>
      <c r="B81" s="85"/>
      <c r="C81" s="89"/>
      <c r="D81" s="89" t="s">
        <v>2</v>
      </c>
      <c r="E81" s="89"/>
      <c r="F81" s="89"/>
      <c r="G81" s="89"/>
      <c r="H81" s="89"/>
      <c r="I81" s="18">
        <f>'Life Insurance Needs'!I20</f>
        <v>675000</v>
      </c>
      <c r="J81" s="105"/>
      <c r="K81" s="113"/>
      <c r="N81" s="55">
        <v>7</v>
      </c>
      <c r="O81" s="56">
        <v>0.14000000000000001</v>
      </c>
      <c r="R81" s="3">
        <f>I81</f>
        <v>675000</v>
      </c>
    </row>
    <row r="82" spans="1:18" x14ac:dyDescent="0.2">
      <c r="A82" s="115"/>
      <c r="B82" s="85"/>
      <c r="C82" s="93" t="s">
        <v>98</v>
      </c>
      <c r="D82" s="89"/>
      <c r="E82" s="89"/>
      <c r="F82" s="89"/>
      <c r="G82" s="89"/>
      <c r="H82" s="89"/>
      <c r="I82" s="4"/>
      <c r="J82" s="105"/>
      <c r="K82" s="113"/>
      <c r="N82" s="55">
        <v>8</v>
      </c>
      <c r="O82" s="56">
        <v>0.12</v>
      </c>
    </row>
    <row r="83" spans="1:18" x14ac:dyDescent="0.2">
      <c r="A83" s="115"/>
      <c r="B83" s="85"/>
      <c r="C83" s="89"/>
      <c r="D83" s="89" t="s">
        <v>2</v>
      </c>
      <c r="E83" s="89"/>
      <c r="F83" s="89"/>
      <c r="G83" s="89"/>
      <c r="H83" s="89"/>
      <c r="I83" s="18">
        <f>'Life Insurance Needs'!I29</f>
        <v>420000</v>
      </c>
      <c r="J83" s="105"/>
      <c r="K83" s="113"/>
      <c r="N83" s="57">
        <v>9</v>
      </c>
      <c r="O83" s="58">
        <v>0.1</v>
      </c>
      <c r="R83" s="3">
        <f>I83</f>
        <v>420000</v>
      </c>
    </row>
    <row r="84" spans="1:18" x14ac:dyDescent="0.2">
      <c r="A84" s="115"/>
      <c r="B84" s="85"/>
      <c r="C84" s="93" t="s">
        <v>91</v>
      </c>
      <c r="D84" s="89"/>
      <c r="E84" s="89"/>
      <c r="F84" s="89"/>
      <c r="G84" s="89"/>
      <c r="H84" s="89"/>
      <c r="I84" s="16"/>
      <c r="J84" s="105"/>
      <c r="K84" s="113"/>
    </row>
    <row r="85" spans="1:18" x14ac:dyDescent="0.2">
      <c r="A85" s="115"/>
      <c r="B85" s="85"/>
      <c r="C85" s="89"/>
      <c r="D85" s="89" t="s">
        <v>2</v>
      </c>
      <c r="E85" s="89"/>
      <c r="F85" s="89"/>
      <c r="G85" s="89"/>
      <c r="H85" s="89"/>
      <c r="I85" s="18">
        <f>'Life Insurance Needs'!I37</f>
        <v>570000</v>
      </c>
      <c r="J85" s="105"/>
      <c r="K85" s="113"/>
      <c r="M85" s="1" t="s">
        <v>127</v>
      </c>
      <c r="R85" s="3">
        <f>I85</f>
        <v>570000</v>
      </c>
    </row>
    <row r="86" spans="1:18" x14ac:dyDescent="0.2">
      <c r="A86" s="115"/>
      <c r="B86" s="85"/>
      <c r="C86" s="93" t="s">
        <v>92</v>
      </c>
      <c r="D86" s="89"/>
      <c r="E86" s="89"/>
      <c r="F86" s="89"/>
      <c r="G86" s="89"/>
      <c r="H86" s="89"/>
      <c r="I86" s="4"/>
      <c r="J86" s="105"/>
      <c r="K86" s="113"/>
    </row>
    <row r="87" spans="1:18" x14ac:dyDescent="0.2">
      <c r="A87" s="115"/>
      <c r="B87" s="85"/>
      <c r="C87" s="89"/>
      <c r="D87" s="89" t="s">
        <v>2</v>
      </c>
      <c r="E87" s="89"/>
      <c r="F87" s="89"/>
      <c r="G87" s="89"/>
      <c r="H87" s="89"/>
      <c r="I87" s="18">
        <f>I56</f>
        <v>1230448.9455764389</v>
      </c>
      <c r="J87" s="105"/>
      <c r="K87" s="113"/>
      <c r="R87" s="3">
        <f>I87</f>
        <v>1230448.9455764389</v>
      </c>
    </row>
    <row r="88" spans="1:18" x14ac:dyDescent="0.2">
      <c r="A88" s="115"/>
      <c r="B88" s="85"/>
      <c r="C88" s="93" t="s">
        <v>76</v>
      </c>
      <c r="D88" s="89"/>
      <c r="E88" s="89"/>
      <c r="F88" s="89"/>
      <c r="G88" s="89"/>
      <c r="H88" s="89"/>
      <c r="I88" s="4"/>
      <c r="J88" s="105"/>
      <c r="K88" s="113"/>
    </row>
    <row r="89" spans="1:18" x14ac:dyDescent="0.2">
      <c r="A89" s="115"/>
      <c r="B89" s="85"/>
      <c r="C89" s="89"/>
      <c r="D89" s="89" t="s">
        <v>84</v>
      </c>
      <c r="E89" s="89"/>
      <c r="F89" s="89"/>
      <c r="G89" s="89"/>
      <c r="H89" s="89"/>
      <c r="I89" s="18">
        <f>I46</f>
        <v>1795774.6478873247</v>
      </c>
      <c r="J89" s="105"/>
      <c r="K89" s="113"/>
      <c r="R89" s="3">
        <f>I89</f>
        <v>1795774.6478873247</v>
      </c>
    </row>
    <row r="90" spans="1:18" x14ac:dyDescent="0.2">
      <c r="A90" s="115"/>
      <c r="B90" s="85"/>
      <c r="C90" s="93" t="s">
        <v>83</v>
      </c>
      <c r="D90" s="89"/>
      <c r="E90" s="89"/>
      <c r="F90" s="89"/>
      <c r="G90" s="89"/>
      <c r="H90" s="89"/>
      <c r="I90" s="16"/>
      <c r="J90" s="105"/>
      <c r="K90" s="113"/>
    </row>
    <row r="91" spans="1:18" x14ac:dyDescent="0.2">
      <c r="A91" s="115"/>
      <c r="B91" s="85"/>
      <c r="C91" s="89"/>
      <c r="D91" s="89" t="s">
        <v>2</v>
      </c>
      <c r="E91" s="89"/>
      <c r="F91" s="89"/>
      <c r="G91" s="89"/>
      <c r="H91" s="89"/>
      <c r="I91" s="18">
        <f>'Life Insurance Needs'!I75</f>
        <v>1058185.7598258415</v>
      </c>
      <c r="J91" s="105"/>
      <c r="K91" s="113"/>
      <c r="R91" s="3">
        <f>I91</f>
        <v>1058185.7598258415</v>
      </c>
    </row>
    <row r="92" spans="1:18" x14ac:dyDescent="0.2">
      <c r="A92" s="115"/>
      <c r="B92" s="85"/>
      <c r="C92" s="89"/>
      <c r="D92" s="89"/>
      <c r="E92" s="89"/>
      <c r="F92" s="89"/>
      <c r="G92" s="89"/>
      <c r="H92" s="89"/>
      <c r="I92" s="104"/>
      <c r="J92" s="105"/>
      <c r="K92" s="113"/>
    </row>
    <row r="93" spans="1:18" x14ac:dyDescent="0.2">
      <c r="A93" s="115"/>
      <c r="B93" s="85"/>
      <c r="C93" s="93" t="s">
        <v>85</v>
      </c>
      <c r="D93" s="89"/>
      <c r="E93" s="89"/>
      <c r="F93" s="89"/>
      <c r="G93" s="89"/>
      <c r="H93" s="89"/>
      <c r="I93" s="104"/>
      <c r="J93" s="105"/>
      <c r="K93" s="113"/>
      <c r="R93" s="1" t="s">
        <v>96</v>
      </c>
    </row>
    <row r="94" spans="1:18" x14ac:dyDescent="0.2">
      <c r="A94" s="115"/>
      <c r="B94" s="85"/>
      <c r="C94" s="109"/>
      <c r="D94" s="87" t="s">
        <v>31</v>
      </c>
      <c r="E94" s="87"/>
      <c r="F94" s="87"/>
      <c r="G94" s="87"/>
      <c r="H94" s="87"/>
      <c r="I94" s="27">
        <f>(I91+I87+I83+I81+I85+I89)/6</f>
        <v>958234.89221493423</v>
      </c>
      <c r="J94" s="105"/>
      <c r="K94" s="113"/>
      <c r="R94" s="78">
        <f>MIN(R81:R91)</f>
        <v>420000</v>
      </c>
    </row>
    <row r="95" spans="1:18" x14ac:dyDescent="0.2">
      <c r="A95" s="115"/>
      <c r="B95" s="85"/>
      <c r="C95" s="110"/>
      <c r="D95" s="96" t="s">
        <v>52</v>
      </c>
      <c r="E95" s="89"/>
      <c r="F95" s="89"/>
      <c r="G95" s="89"/>
      <c r="H95" s="89"/>
      <c r="I95" s="17">
        <f>E8</f>
        <v>50000</v>
      </c>
      <c r="J95" s="105"/>
      <c r="K95" s="113"/>
      <c r="R95" s="1" t="s">
        <v>95</v>
      </c>
    </row>
    <row r="96" spans="1:18" x14ac:dyDescent="0.2">
      <c r="A96" s="115"/>
      <c r="B96" s="85"/>
      <c r="C96" s="110"/>
      <c r="D96" s="96" t="s">
        <v>53</v>
      </c>
      <c r="E96" s="89"/>
      <c r="F96" s="89"/>
      <c r="G96" s="89"/>
      <c r="H96" s="89"/>
      <c r="I96" s="51">
        <f>I94/I95</f>
        <v>19.164697844298683</v>
      </c>
      <c r="J96" s="105" t="s">
        <v>18</v>
      </c>
      <c r="K96" s="113"/>
      <c r="R96" s="78">
        <f>MAX(R81:R91)</f>
        <v>1795774.6478873247</v>
      </c>
    </row>
    <row r="97" spans="1:11" x14ac:dyDescent="0.2">
      <c r="A97" s="115"/>
      <c r="B97" s="85"/>
      <c r="C97" s="110"/>
      <c r="D97" s="89" t="s">
        <v>128</v>
      </c>
      <c r="E97" s="89"/>
      <c r="F97" s="89"/>
      <c r="G97" s="89"/>
      <c r="H97" s="89"/>
      <c r="I97" s="18">
        <f>(SUM(I81:I91)-R94-R96)/4</f>
        <v>883408.67635057005</v>
      </c>
      <c r="J97" s="105"/>
      <c r="K97" s="113"/>
    </row>
    <row r="98" spans="1:11" x14ac:dyDescent="0.2">
      <c r="A98" s="115"/>
      <c r="B98" s="85"/>
      <c r="C98" s="111"/>
      <c r="D98" s="112" t="s">
        <v>53</v>
      </c>
      <c r="E98" s="92"/>
      <c r="F98" s="92"/>
      <c r="G98" s="92"/>
      <c r="H98" s="92"/>
      <c r="I98" s="51">
        <f>I97/I95</f>
        <v>17.668173527011401</v>
      </c>
      <c r="J98" s="105" t="s">
        <v>18</v>
      </c>
      <c r="K98" s="113"/>
    </row>
    <row r="99" spans="1:11" ht="13.5" thickBot="1" x14ac:dyDescent="0.25">
      <c r="A99" s="115"/>
      <c r="B99" s="97"/>
      <c r="C99" s="98"/>
      <c r="D99" s="98"/>
      <c r="E99" s="98"/>
      <c r="F99" s="98"/>
      <c r="G99" s="98"/>
      <c r="H99" s="98"/>
      <c r="I99" s="71"/>
      <c r="J99" s="106"/>
      <c r="K99" s="113"/>
    </row>
    <row r="100" spans="1:11" ht="13.5" thickBot="1" x14ac:dyDescent="0.25">
      <c r="A100" s="116"/>
      <c r="B100" s="117"/>
      <c r="C100" s="117"/>
      <c r="D100" s="117"/>
      <c r="E100" s="117"/>
      <c r="F100" s="117"/>
      <c r="G100" s="117"/>
      <c r="H100" s="117"/>
      <c r="I100" s="118"/>
      <c r="J100" s="117"/>
      <c r="K100" s="114"/>
    </row>
    <row r="101" spans="1:11" x14ac:dyDescent="0.2">
      <c r="A101" s="79"/>
    </row>
  </sheetData>
  <mergeCells count="7">
    <mergeCell ref="C78:I78"/>
    <mergeCell ref="G15:H15"/>
    <mergeCell ref="N73:O73"/>
    <mergeCell ref="N74:O74"/>
    <mergeCell ref="B2:J2"/>
    <mergeCell ref="B3:J3"/>
    <mergeCell ref="B4:J4"/>
  </mergeCells>
  <phoneticPr fontId="0" type="noConversion"/>
  <pageMargins left="0.5" right="0.25" top="0.5" bottom="0.5" header="0.5" footer="0.5"/>
  <pageSetup scale="99" orientation="portrait" horizontalDpi="4294967293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Introduction</vt:lpstr>
      <vt:lpstr>Life Insurance Needs</vt:lpstr>
      <vt:lpstr>'Life Insurance Needs'!Print_Area</vt:lpstr>
      <vt:lpstr>'Life Insurance Needs'!Print_Titles</vt:lpstr>
      <vt:lpstr>Size</vt:lpstr>
    </vt:vector>
  </TitlesOfParts>
  <Company>Virginia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Speranza-Hadley</dc:creator>
  <cp:lastModifiedBy>Bryan Sudweeks</cp:lastModifiedBy>
  <cp:lastPrinted>2018-10-15T16:47:02Z</cp:lastPrinted>
  <dcterms:created xsi:type="dcterms:W3CDTF">1998-03-11T23:03:09Z</dcterms:created>
  <dcterms:modified xsi:type="dcterms:W3CDTF">2018-11-01T16:26:39Z</dcterms:modified>
</cp:coreProperties>
</file>