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76\Dropbox\Public\Publications\The Real Cost of Student Loans\Spreadsheet\"/>
    </mc:Choice>
  </mc:AlternateContent>
  <bookViews>
    <workbookView xWindow="0" yWindow="0" windowWidth="19200" windowHeight="11592" firstSheet="1" activeTab="3"/>
  </bookViews>
  <sheets>
    <sheet name="Introduction" sheetId="2" r:id="rId1"/>
    <sheet name="To Pay Back" sheetId="1" r:id="rId2"/>
    <sheet name="Student Loans to Pay Back" sheetId="3" r:id="rId3"/>
    <sheet name="Loans to Pay Back" sheetId="5" r:id="rId4"/>
    <sheet name="Sheet1" sheetId="4" r:id="rId5"/>
  </sheets>
  <externalReferences>
    <externalReference r:id="rId6"/>
    <externalReference r:id="rId7"/>
  </externalReferences>
  <definedNames>
    <definedName name="_mea2">#REF!</definedName>
    <definedName name="Fixtable">'[1]Returns and Risk'!$A$26:$B$32</definedName>
    <definedName name="Horizon">#REF!</definedName>
    <definedName name="Mean">'[1]1. Choose Asset Class Data'!$C$10</definedName>
    <definedName name="mean1">[2]Sheet1!$B$1</definedName>
    <definedName name="Mean10">#REF!</definedName>
    <definedName name="Mean2">'[1]1. Choose Asset Class Data'!$F$10</definedName>
    <definedName name="mean20">#REF!</definedName>
    <definedName name="Mean3">'[1]1. Choose Asset Class Data'!$C$21</definedName>
    <definedName name="Mean4">'[1]1. Choose Asset Class Data'!$F$21</definedName>
    <definedName name="Mean5">'[1]1. Choose Asset Class Data'!$C$32</definedName>
    <definedName name="sigma1">[2]Sheet1!$B$2</definedName>
    <definedName name="sigma10">#REF!</definedName>
    <definedName name="sigma2">[2]Sheet1!$B$4</definedName>
    <definedName name="sigma20">#REF!</definedName>
    <definedName name="Stdev">'[1]1. Choose Asset Class Data'!$C$11</definedName>
    <definedName name="Stdev2">'[1]1. Choose Asset Class Data'!$F$11</definedName>
    <definedName name="Stdev3">'[1]1. Choose Asset Class Data'!$C$22</definedName>
    <definedName name="Stdev4">'[1]1. Choose Asset Class Data'!$F$22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3" l="1"/>
  <c r="K45" i="3"/>
  <c r="B35" i="1"/>
  <c r="B34" i="1"/>
  <c r="B33" i="1"/>
  <c r="B32" i="1"/>
  <c r="B31" i="1"/>
  <c r="B44" i="1"/>
  <c r="F27" i="5" l="1"/>
  <c r="G27" i="5" s="1"/>
  <c r="H27" i="5" s="1"/>
  <c r="F26" i="5"/>
  <c r="G26" i="5" s="1"/>
  <c r="H26" i="5" s="1"/>
  <c r="F22" i="5"/>
  <c r="G22" i="5" s="1"/>
  <c r="H22" i="5" s="1"/>
  <c r="F23" i="5"/>
  <c r="G23" i="5" s="1"/>
  <c r="H23" i="5" s="1"/>
  <c r="F21" i="5"/>
  <c r="G21" i="5" s="1"/>
  <c r="H21" i="5" s="1"/>
  <c r="F27" i="3"/>
  <c r="F26" i="3"/>
  <c r="F25" i="3"/>
  <c r="F31" i="3" l="1"/>
  <c r="G31" i="3" s="1"/>
  <c r="H31" i="3" s="1"/>
  <c r="F30" i="3"/>
  <c r="G30" i="3" s="1"/>
  <c r="H30" i="3" s="1"/>
  <c r="G26" i="3"/>
  <c r="H26" i="3" s="1"/>
  <c r="G27" i="3"/>
  <c r="H27" i="3" s="1"/>
  <c r="G25" i="3"/>
  <c r="H25" i="3" s="1"/>
  <c r="P15" i="1" l="1"/>
  <c r="F15" i="5" l="1"/>
  <c r="G15" i="5" s="1"/>
  <c r="H15" i="5" s="1"/>
  <c r="F14" i="5"/>
  <c r="G14" i="5" s="1"/>
  <c r="H14" i="5" s="1"/>
  <c r="I16" i="4" l="1"/>
  <c r="I17" i="4" s="1"/>
  <c r="I23" i="4" s="1"/>
  <c r="D9" i="4"/>
  <c r="E16" i="5"/>
  <c r="H61" i="5"/>
  <c r="G61" i="5"/>
  <c r="F61" i="5"/>
  <c r="E61" i="5"/>
  <c r="E28" i="5"/>
  <c r="K10" i="5"/>
  <c r="B8" i="4"/>
  <c r="B9" i="4" s="1"/>
  <c r="B10" i="4" s="1"/>
  <c r="B12" i="4" s="1"/>
  <c r="H48" i="3"/>
  <c r="G48" i="3"/>
  <c r="F48" i="3"/>
  <c r="E48" i="3"/>
  <c r="E34" i="5" l="1"/>
  <c r="F16" i="5"/>
  <c r="I26" i="4"/>
  <c r="I8" i="4"/>
  <c r="F28" i="5"/>
  <c r="K26" i="5"/>
  <c r="K14" i="5"/>
  <c r="H28" i="5"/>
  <c r="G28" i="5"/>
  <c r="K11" i="5"/>
  <c r="K21" i="5"/>
  <c r="K22" i="5"/>
  <c r="K23" i="5"/>
  <c r="E32" i="3"/>
  <c r="C20" i="1"/>
  <c r="J26" i="1" s="1"/>
  <c r="I9" i="4" l="1"/>
  <c r="M8" i="4"/>
  <c r="B23" i="1"/>
  <c r="B22" i="1"/>
  <c r="F34" i="5"/>
  <c r="F17" i="5"/>
  <c r="F30" i="5" s="1"/>
  <c r="K15" i="5"/>
  <c r="H16" i="5"/>
  <c r="G16" i="5"/>
  <c r="K25" i="4"/>
  <c r="I11" i="4" s="1"/>
  <c r="K24" i="4"/>
  <c r="I10" i="4" s="1"/>
  <c r="E17" i="5"/>
  <c r="E30" i="5" s="1"/>
  <c r="H16" i="3"/>
  <c r="H20" i="3" s="1"/>
  <c r="G16" i="3"/>
  <c r="G20" i="3" s="1"/>
  <c r="F16" i="3"/>
  <c r="F20" i="3" s="1"/>
  <c r="E16" i="3"/>
  <c r="E20" i="3" s="1"/>
  <c r="C29" i="1"/>
  <c r="E11" i="1"/>
  <c r="E12" i="1"/>
  <c r="E13" i="1"/>
  <c r="E16" i="1"/>
  <c r="E17" i="1"/>
  <c r="K10" i="3"/>
  <c r="K11" i="3" s="1"/>
  <c r="E21" i="3" l="1"/>
  <c r="E49" i="3" s="1"/>
  <c r="E37" i="3"/>
  <c r="M9" i="4"/>
  <c r="I12" i="4"/>
  <c r="L12" i="4" s="1"/>
  <c r="H21" i="3"/>
  <c r="G21" i="3"/>
  <c r="G34" i="5"/>
  <c r="H34" i="5"/>
  <c r="H17" i="5"/>
  <c r="H30" i="5" s="1"/>
  <c r="K16" i="5"/>
  <c r="F18" i="5"/>
  <c r="F62" i="5"/>
  <c r="G17" i="5"/>
  <c r="G30" i="5" s="1"/>
  <c r="E18" i="5"/>
  <c r="E62" i="5"/>
  <c r="K19" i="3"/>
  <c r="K26" i="3"/>
  <c r="K30" i="3"/>
  <c r="K25" i="3"/>
  <c r="H32" i="3"/>
  <c r="F32" i="3"/>
  <c r="F37" i="3" s="1"/>
  <c r="G32" i="3"/>
  <c r="G34" i="3" s="1"/>
  <c r="K27" i="3"/>
  <c r="K20" i="3"/>
  <c r="F21" i="3"/>
  <c r="K16" i="3"/>
  <c r="E20" i="1"/>
  <c r="E29" i="1" s="1"/>
  <c r="E31" i="1" s="1"/>
  <c r="C31" i="1"/>
  <c r="D44" i="1" s="1"/>
  <c r="C33" i="1"/>
  <c r="D42" i="1" s="1"/>
  <c r="C35" i="1"/>
  <c r="D41" i="1" s="1"/>
  <c r="C32" i="1"/>
  <c r="D43" i="1" s="1"/>
  <c r="C34" i="1"/>
  <c r="D40" i="1" s="1"/>
  <c r="D45" i="1"/>
  <c r="E22" i="3" l="1"/>
  <c r="E34" i="3"/>
  <c r="L14" i="4"/>
  <c r="L13" i="4"/>
  <c r="H34" i="3"/>
  <c r="H50" i="3" s="1"/>
  <c r="G37" i="3"/>
  <c r="H37" i="3"/>
  <c r="H49" i="3"/>
  <c r="H22" i="3"/>
  <c r="G35" i="3"/>
  <c r="G47" i="3"/>
  <c r="G51" i="3"/>
  <c r="G54" i="3"/>
  <c r="G50" i="3"/>
  <c r="G53" i="3"/>
  <c r="G52" i="3"/>
  <c r="G22" i="3"/>
  <c r="G49" i="3"/>
  <c r="F22" i="3"/>
  <c r="F49" i="3"/>
  <c r="G18" i="5"/>
  <c r="G62" i="5"/>
  <c r="K17" i="5"/>
  <c r="F65" i="5"/>
  <c r="F63" i="5"/>
  <c r="F32" i="5"/>
  <c r="F68" i="5"/>
  <c r="F66" i="5"/>
  <c r="F64" i="5"/>
  <c r="F67" i="5"/>
  <c r="H62" i="5"/>
  <c r="H18" i="5"/>
  <c r="E68" i="5"/>
  <c r="E67" i="5"/>
  <c r="E66" i="5"/>
  <c r="E65" i="5"/>
  <c r="E64" i="5"/>
  <c r="E63" i="5"/>
  <c r="E32" i="5"/>
  <c r="E32" i="1"/>
  <c r="E33" i="1"/>
  <c r="E34" i="1"/>
  <c r="E35" i="1"/>
  <c r="F34" i="3"/>
  <c r="K21" i="3"/>
  <c r="C36" i="1"/>
  <c r="L15" i="4" l="1"/>
  <c r="E54" i="3"/>
  <c r="E53" i="3"/>
  <c r="E47" i="3"/>
  <c r="E35" i="3"/>
  <c r="E50" i="3"/>
  <c r="E51" i="3"/>
  <c r="E52" i="3"/>
  <c r="H35" i="3"/>
  <c r="H54" i="3"/>
  <c r="H51" i="3"/>
  <c r="H52" i="3"/>
  <c r="H47" i="3"/>
  <c r="H53" i="3"/>
  <c r="K22" i="3"/>
  <c r="G56" i="3"/>
  <c r="F35" i="3"/>
  <c r="F53" i="3"/>
  <c r="F52" i="3"/>
  <c r="F47" i="3"/>
  <c r="F51" i="3"/>
  <c r="F54" i="3"/>
  <c r="F50" i="3"/>
  <c r="K18" i="5"/>
  <c r="H66" i="5"/>
  <c r="H64" i="5"/>
  <c r="H67" i="5"/>
  <c r="H65" i="5"/>
  <c r="H63" i="5"/>
  <c r="H32" i="5"/>
  <c r="H68" i="5"/>
  <c r="G67" i="5"/>
  <c r="G65" i="5"/>
  <c r="G63" i="5"/>
  <c r="G32" i="5"/>
  <c r="G68" i="5"/>
  <c r="G66" i="5"/>
  <c r="G64" i="5"/>
  <c r="F70" i="5"/>
  <c r="K30" i="5"/>
  <c r="E70" i="5"/>
  <c r="E36" i="1"/>
  <c r="K34" i="3"/>
  <c r="E56" i="3" l="1"/>
  <c r="K35" i="3"/>
  <c r="B44" i="3" s="1"/>
  <c r="H56" i="3"/>
  <c r="F56" i="3"/>
  <c r="K32" i="5"/>
  <c r="H70" i="5"/>
  <c r="G70" i="5"/>
  <c r="B38" i="3" l="1"/>
  <c r="B36" i="5"/>
  <c r="N40" i="5"/>
</calcChain>
</file>

<file path=xl/sharedStrings.xml><?xml version="1.0" encoding="utf-8"?>
<sst xmlns="http://schemas.openxmlformats.org/spreadsheetml/2006/main" count="230" uniqueCount="145">
  <si>
    <t>Amount Borrowed</t>
  </si>
  <si>
    <t>Taxes:</t>
  </si>
  <si>
    <t>Federal Tax Rate:</t>
  </si>
  <si>
    <t>State Tax Rate:</t>
  </si>
  <si>
    <t>Charity rate (%):</t>
  </si>
  <si>
    <t>Amount Necessary</t>
  </si>
  <si>
    <t>to pay Back</t>
  </si>
  <si>
    <t>Personal Finance: Another Perspective</t>
  </si>
  <si>
    <t>Purpose</t>
  </si>
  <si>
    <t>Directions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</si>
  <si>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</si>
  <si>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</si>
  <si>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</si>
  <si>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</si>
  <si>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</si>
  <si>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The purpose of this worksheet is to give a visual representation of the amount of money necesssary</t>
  </si>
  <si>
    <t>and should help us to be better stewards over the amount we borrow.</t>
  </si>
  <si>
    <t xml:space="preserve">1.  Input the amount borrowed, your expected federal and state tax rates, and your estimated </t>
  </si>
  <si>
    <t>Per Dollar</t>
  </si>
  <si>
    <t>Per a Specific Amount</t>
  </si>
  <si>
    <t>How Many Months to Pay off?</t>
  </si>
  <si>
    <t>Payment per Month</t>
  </si>
  <si>
    <t>Amount due at end of education</t>
  </si>
  <si>
    <t>Loan Information:</t>
  </si>
  <si>
    <t>Total Amount Needed to Pay Back</t>
  </si>
  <si>
    <t>Ratio:</t>
  </si>
  <si>
    <t>Loan 1</t>
  </si>
  <si>
    <t>Amount Borrowed:</t>
  </si>
  <si>
    <t>Interest Rate (APR):</t>
  </si>
  <si>
    <t>Education Information:</t>
  </si>
  <si>
    <t>Loan 2</t>
  </si>
  <si>
    <t>Loan 3</t>
  </si>
  <si>
    <t>Loan 4</t>
  </si>
  <si>
    <t>Total</t>
  </si>
  <si>
    <t>Weighted Interest Rate</t>
  </si>
  <si>
    <t>Total amount due:</t>
  </si>
  <si>
    <t>at end of education:</t>
  </si>
  <si>
    <t>Average months to pay off</t>
  </si>
  <si>
    <t>Total Payments per month</t>
  </si>
  <si>
    <t xml:space="preserve">Total Amount to Pay </t>
  </si>
  <si>
    <t>City Tax Rate:</t>
  </si>
  <si>
    <t>Average Federal Tax Rate</t>
  </si>
  <si>
    <t>Average Charity Rate</t>
  </si>
  <si>
    <t>Average State Tax Rate</t>
  </si>
  <si>
    <t>Average City Tax Rate</t>
  </si>
  <si>
    <t>Total Amount to Pay Back</t>
  </si>
  <si>
    <t>TT 34 - Earning Amount Necessary to Pay Back Loans</t>
  </si>
  <si>
    <t>Total Amount Borrowed</t>
  </si>
  <si>
    <t>Months Until Education is done?</t>
  </si>
  <si>
    <t>Repayment Information:</t>
  </si>
  <si>
    <t>Total Amount to Pay off</t>
  </si>
  <si>
    <t>Subsidized? (1 = yes, 0  = no)</t>
  </si>
  <si>
    <t>Federal Taxes</t>
  </si>
  <si>
    <t>State Taxes</t>
  </si>
  <si>
    <t>City Taxes</t>
  </si>
  <si>
    <t>Charity</t>
  </si>
  <si>
    <t>Less:</t>
  </si>
  <si>
    <t>This is the amount borrowed for each loan</t>
  </si>
  <si>
    <t>This is the APR or interest rate on the loan</t>
  </si>
  <si>
    <t>This is the number of months until you graduate.  After this, you will begin paying off the loan.</t>
  </si>
  <si>
    <t>This is whether it is subsidized (which means the government will pay the interest until you graduate) or unsubsidized (this means you will be accruing interest while in school).</t>
  </si>
  <si>
    <t>This is the value of the loan at the end of your education which must be paid back.</t>
  </si>
  <si>
    <t>This is your determination of how many months you will take to pay the loan off.</t>
  </si>
  <si>
    <t>This is your monthly principle and interest payment per month.</t>
  </si>
  <si>
    <t>This is the amount you will need to pay off the loan.</t>
  </si>
  <si>
    <t>This is the ratio of what you owe to what you borrowed.  A 1.55 indicates you are paying back 55% more than you borrowed.</t>
  </si>
  <si>
    <t>Inputs and Explanations</t>
  </si>
  <si>
    <t>This is the marginal federal tax rate you will be in after you graduate.  It is not your current federal tax rate, but your projected rate.</t>
  </si>
  <si>
    <t xml:space="preserve">This is the marginal state tax rate you will be in after you graduate. </t>
  </si>
  <si>
    <t xml:space="preserve">This is the marginal city tax rate you will be in after you graduate.  Only a few of the larger cities have city tax rates. </t>
  </si>
  <si>
    <t>This is the percentage of all your contributions to charity.</t>
  </si>
  <si>
    <t>This is the total amount, not accounting for the time value of money, that you will be paying over the life of the loan for principle, interest, taxes, and charity.</t>
  </si>
  <si>
    <t>This is the ratio of what you owe to what you borrowed.  A 2.80 indicates you are paying back 180% more than you borrowed (this number -1 is the percentage).</t>
  </si>
  <si>
    <t>1.  Input the amounts borrowed, the APR, months until you graduate, whether interest is subsidized or</t>
  </si>
  <si>
    <t xml:space="preserve">not, how long you expect to pay off the loans, and your expected taxes (federal, state and city) and </t>
  </si>
  <si>
    <t>charity contributions.  It will give you the total amount you must earn to pay back the loan (no time value</t>
  </si>
  <si>
    <t>of money, and the percentage increase in what you must earn for every dollar you borrow.</t>
  </si>
  <si>
    <t>Amount borrowed:</t>
  </si>
  <si>
    <t>Amount needed to earn:</t>
  </si>
  <si>
    <t>Check on Results (for 0% APR):</t>
  </si>
  <si>
    <t>Please input only in the green cells. The blue and black sells are the calculations</t>
  </si>
  <si>
    <t>Including Principle, Interest, Taxes and Contributions</t>
  </si>
  <si>
    <t>Assumptions</t>
  </si>
  <si>
    <t>This Learning Tool assumes that you will pay back loans with a tax rate equal to your marginal tax rates.</t>
  </si>
  <si>
    <t>You could also do this analysis by inputting your average tax rates for your federal, state, and city taxes.</t>
  </si>
  <si>
    <t>Please note that not all states and cities have their own tax rates.</t>
  </si>
  <si>
    <t>Disclosure</t>
  </si>
  <si>
    <t>Chart Inputs</t>
  </si>
  <si>
    <t>Interest</t>
  </si>
  <si>
    <t>Principle</t>
  </si>
  <si>
    <t>Taxes (%):</t>
  </si>
  <si>
    <t>Charity and Savings (%)</t>
  </si>
  <si>
    <t>Charity rate:</t>
  </si>
  <si>
    <t>Federal Tax rate:</t>
  </si>
  <si>
    <t>State Tax rate:</t>
  </si>
  <si>
    <t>City Tax rate:</t>
  </si>
  <si>
    <t>Savings rate:</t>
  </si>
  <si>
    <t>Charity and Savings:</t>
  </si>
  <si>
    <t>Savings rate (%):</t>
  </si>
  <si>
    <t>Savings</t>
  </si>
  <si>
    <t>This is the percentage of your savings goal per year.  Normally, if you were in a large debt position you would save only a little and use the rest to pay down debt.</t>
  </si>
  <si>
    <t>Ratio of Earned (P&amp;I) to Borrowed:</t>
  </si>
  <si>
    <t>Ratio of Earned (PITSC) to Borrowed:</t>
  </si>
  <si>
    <t>Ratio of amount borrowed</t>
  </si>
  <si>
    <t>to amount earned to pay back</t>
  </si>
  <si>
    <t>Borrow</t>
  </si>
  <si>
    <t>Interest Rate</t>
  </si>
  <si>
    <t>Years to Pay Back</t>
  </si>
  <si>
    <t>Payment</t>
  </si>
  <si>
    <t>Taxes</t>
  </si>
  <si>
    <t>Total Paid</t>
  </si>
  <si>
    <t>Ratio</t>
  </si>
  <si>
    <t>LT34.2 - Amount Necessary to Pay Back Student Loans</t>
  </si>
  <si>
    <t>LT34.3 - Amount Necessary to Pay Back Loans</t>
  </si>
  <si>
    <t>Payments per Year</t>
  </si>
  <si>
    <t>Payment per Month (End of Period)</t>
  </si>
  <si>
    <t>Stereo</t>
  </si>
  <si>
    <t>Sales Tax</t>
  </si>
  <si>
    <t>120 payments (10 Years), sales tax (6.6%) and $14 per month, APR 21%</t>
  </si>
  <si>
    <t>Monthly Payments</t>
  </si>
  <si>
    <t>Months</t>
  </si>
  <si>
    <t>Tithing</t>
  </si>
  <si>
    <t>Total Cost</t>
  </si>
  <si>
    <t>Principle and Interest Costs</t>
  </si>
  <si>
    <t>Real Total Costs</t>
  </si>
  <si>
    <t>Real Cost</t>
  </si>
  <si>
    <t>to pay back a specific loan, including the amount of taxes, charitable contributions and savings that must</t>
  </si>
  <si>
    <t>be earned to pay back each dollar of a loan.  It should give pause for those considering borrowing</t>
  </si>
  <si>
    <t>contribution and saving amounts.  It will give the percentage you must earn to pay back the loan.</t>
  </si>
  <si>
    <t>This assumes a 0 percent APR, i.e., it assumes no interest.</t>
  </si>
  <si>
    <t xml:space="preserve">charity and savings percentages.  It will give you the total amount you must earn to pay back the loan </t>
  </si>
  <si>
    <t>(no time value of money), and the percentage increase in what you must earn for every dollar you borrow.</t>
  </si>
  <si>
    <t>34.1 To Pay Back Tab</t>
  </si>
  <si>
    <t>34.2 Student Loans to Pay Back</t>
  </si>
  <si>
    <t>34.3 Loans to Pay Back</t>
  </si>
  <si>
    <t>Title</t>
  </si>
  <si>
    <t>Annual Percentage Rate</t>
  </si>
  <si>
    <t>* APR is calculated from graduation until the time the loan is paid off.  I haven't figured out how to calculate the interim dates.</t>
  </si>
  <si>
    <t>Annual Percentage Rate (APR)</t>
  </si>
  <si>
    <t>Pre-tax Amount Needed:</t>
  </si>
  <si>
    <t xml:space="preserve">LT34.1 Pre-tax Amount to Earn to Pay Back </t>
  </si>
  <si>
    <t>Each Dollar You Repay from a Loan</t>
  </si>
  <si>
    <t>APR</t>
  </si>
  <si>
    <t>After-tax</t>
  </si>
  <si>
    <t>Pre-tax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</si>
</sst>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185">
    <xf numFmtId="0" fontId="0" fillId="0" borderId="0" xfId="0"/>
    <xf numFmtId="0" fontId="3" fillId="0" borderId="0" xfId="4" applyFont="1" applyFill="1" applyBorder="1"/>
    <xf numFmtId="0" fontId="3" fillId="0" borderId="0" xfId="4" applyFont="1" applyBorder="1"/>
    <xf numFmtId="0" fontId="3" fillId="0" borderId="0" xfId="4" applyFont="1"/>
    <xf numFmtId="0" fontId="4" fillId="0" borderId="0" xfId="4" applyFont="1" applyFill="1" applyBorder="1"/>
    <xf numFmtId="0" fontId="4" fillId="0" borderId="0" xfId="4" applyFont="1" applyBorder="1"/>
    <xf numFmtId="0" fontId="4" fillId="0" borderId="0" xfId="4" applyFont="1"/>
    <xf numFmtId="0" fontId="5" fillId="0" borderId="0" xfId="4" applyFont="1" applyFill="1" applyBorder="1"/>
    <xf numFmtId="0" fontId="3" fillId="0" borderId="2" xfId="4" applyFont="1" applyFill="1" applyBorder="1"/>
    <xf numFmtId="0" fontId="3" fillId="0" borderId="3" xfId="4" applyFont="1" applyFill="1" applyBorder="1"/>
    <xf numFmtId="0" fontId="3" fillId="0" borderId="8" xfId="4" applyFont="1" applyFill="1" applyBorder="1"/>
    <xf numFmtId="0" fontId="3" fillId="0" borderId="5" xfId="4" applyFont="1" applyFill="1" applyBorder="1"/>
    <xf numFmtId="0" fontId="3" fillId="0" borderId="6" xfId="4" applyFont="1" applyFill="1" applyBorder="1"/>
    <xf numFmtId="0" fontId="5" fillId="0" borderId="0" xfId="5" applyFont="1"/>
    <xf numFmtId="0" fontId="3" fillId="0" borderId="0" xfId="5" applyFont="1"/>
    <xf numFmtId="0" fontId="2" fillId="0" borderId="0" xfId="4"/>
    <xf numFmtId="0" fontId="3" fillId="0" borderId="2" xfId="5" applyFont="1" applyBorder="1"/>
    <xf numFmtId="0" fontId="3" fillId="0" borderId="3" xfId="5" applyFont="1" applyBorder="1"/>
    <xf numFmtId="0" fontId="3" fillId="0" borderId="0" xfId="5" applyFont="1" applyBorder="1"/>
    <xf numFmtId="0" fontId="3" fillId="0" borderId="8" xfId="5" applyFont="1" applyBorder="1"/>
    <xf numFmtId="0" fontId="3" fillId="0" borderId="5" xfId="5" applyFont="1" applyBorder="1"/>
    <xf numFmtId="0" fontId="3" fillId="0" borderId="6" xfId="5" applyFont="1" applyBorder="1"/>
    <xf numFmtId="0" fontId="3" fillId="0" borderId="1" xfId="4" applyFont="1" applyFill="1" applyBorder="1" applyAlignment="1">
      <alignment horizontal="left" indent="1"/>
    </xf>
    <xf numFmtId="0" fontId="3" fillId="0" borderId="7" xfId="4" applyFont="1" applyFill="1" applyBorder="1" applyAlignment="1">
      <alignment horizontal="left" indent="1"/>
    </xf>
    <xf numFmtId="0" fontId="3" fillId="0" borderId="1" xfId="5" applyFont="1" applyBorder="1" applyAlignment="1">
      <alignment horizontal="left" indent="1"/>
    </xf>
    <xf numFmtId="0" fontId="3" fillId="0" borderId="7" xfId="5" applyFont="1" applyBorder="1" applyAlignment="1">
      <alignment horizontal="left" indent="1"/>
    </xf>
    <xf numFmtId="0" fontId="3" fillId="0" borderId="4" xfId="5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Fill="1"/>
    <xf numFmtId="0" fontId="7" fillId="0" borderId="1" xfId="0" applyFont="1" applyBorder="1" applyAlignment="1">
      <alignment horizontal="left" indent="1"/>
    </xf>
    <xf numFmtId="0" fontId="7" fillId="0" borderId="2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7" xfId="0" applyFont="1" applyBorder="1" applyAlignment="1">
      <alignment horizontal="left" indent="1"/>
    </xf>
    <xf numFmtId="0" fontId="7" fillId="0" borderId="0" xfId="0" applyFont="1" applyFill="1" applyBorder="1"/>
    <xf numFmtId="0" fontId="7" fillId="0" borderId="0" xfId="0" applyFont="1" applyBorder="1"/>
    <xf numFmtId="0" fontId="7" fillId="0" borderId="8" xfId="0" applyFont="1" applyBorder="1"/>
    <xf numFmtId="0" fontId="8" fillId="0" borderId="7" xfId="0" applyFont="1" applyBorder="1" applyAlignment="1">
      <alignment horizontal="left" indent="1"/>
    </xf>
    <xf numFmtId="0" fontId="7" fillId="0" borderId="7" xfId="0" applyFont="1" applyBorder="1" applyAlignment="1">
      <alignment horizontal="left" indent="2"/>
    </xf>
    <xf numFmtId="43" fontId="7" fillId="0" borderId="0" xfId="1" applyFont="1" applyFill="1" applyBorder="1"/>
    <xf numFmtId="44" fontId="7" fillId="2" borderId="0" xfId="2" applyFont="1" applyFill="1" applyBorder="1"/>
    <xf numFmtId="44" fontId="7" fillId="3" borderId="8" xfId="0" applyNumberFormat="1" applyFont="1" applyFill="1" applyBorder="1"/>
    <xf numFmtId="164" fontId="7" fillId="2" borderId="0" xfId="3" applyNumberFormat="1" applyFont="1" applyFill="1" applyBorder="1"/>
    <xf numFmtId="164" fontId="7" fillId="3" borderId="8" xfId="3" applyNumberFormat="1" applyFont="1" applyFill="1" applyBorder="1"/>
    <xf numFmtId="0" fontId="7" fillId="2" borderId="0" xfId="0" applyFont="1" applyFill="1" applyBorder="1"/>
    <xf numFmtId="8" fontId="7" fillId="3" borderId="0" xfId="0" applyNumberFormat="1" applyFont="1" applyFill="1" applyBorder="1"/>
    <xf numFmtId="165" fontId="7" fillId="3" borderId="8" xfId="1" applyNumberFormat="1" applyFont="1" applyFill="1" applyBorder="1"/>
    <xf numFmtId="8" fontId="7" fillId="3" borderId="8" xfId="0" applyNumberFormat="1" applyFont="1" applyFill="1" applyBorder="1"/>
    <xf numFmtId="0" fontId="7" fillId="0" borderId="7" xfId="0" applyFont="1" applyBorder="1" applyAlignment="1">
      <alignment horizontal="left" indent="4"/>
    </xf>
    <xf numFmtId="43" fontId="7" fillId="0" borderId="0" xfId="1" applyFont="1" applyBorder="1"/>
    <xf numFmtId="43" fontId="7" fillId="3" borderId="8" xfId="1" applyFont="1" applyFill="1" applyBorder="1"/>
    <xf numFmtId="164" fontId="7" fillId="0" borderId="0" xfId="3" applyNumberFormat="1" applyFont="1" applyFill="1" applyBorder="1"/>
    <xf numFmtId="164" fontId="7" fillId="0" borderId="8" xfId="3" applyNumberFormat="1" applyFont="1" applyBorder="1"/>
    <xf numFmtId="43" fontId="0" fillId="0" borderId="0" xfId="1" applyFont="1" applyBorder="1"/>
    <xf numFmtId="44" fontId="7" fillId="3" borderId="0" xfId="2" applyFont="1" applyFill="1" applyBorder="1"/>
    <xf numFmtId="0" fontId="7" fillId="0" borderId="4" xfId="0" applyFont="1" applyBorder="1" applyAlignment="1">
      <alignment horizontal="left" indent="1"/>
    </xf>
    <xf numFmtId="0" fontId="7" fillId="0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4" borderId="9" xfId="0" applyFont="1" applyFill="1" applyBorder="1"/>
    <xf numFmtId="0" fontId="7" fillId="4" borderId="10" xfId="0" applyFont="1" applyFill="1" applyBorder="1" applyAlignment="1">
      <alignment horizontal="left" indent="1"/>
    </xf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43" fontId="7" fillId="4" borderId="13" xfId="1" applyFont="1" applyFill="1" applyBorder="1"/>
    <xf numFmtId="0" fontId="7" fillId="4" borderId="14" xfId="0" applyFont="1" applyFill="1" applyBorder="1"/>
    <xf numFmtId="0" fontId="7" fillId="4" borderId="15" xfId="0" applyFont="1" applyFill="1" applyBorder="1" applyAlignment="1">
      <alignment horizontal="left" indent="1"/>
    </xf>
    <xf numFmtId="0" fontId="7" fillId="4" borderId="15" xfId="0" applyFont="1" applyFill="1" applyBorder="1"/>
    <xf numFmtId="0" fontId="7" fillId="4" borderId="16" xfId="0" applyFont="1" applyFill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8" fillId="0" borderId="0" xfId="0" applyFont="1"/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43" fontId="7" fillId="3" borderId="0" xfId="1" applyFont="1" applyFill="1" applyBorder="1"/>
    <xf numFmtId="0" fontId="12" fillId="0" borderId="7" xfId="4" applyFont="1" applyFill="1" applyBorder="1" applyAlignment="1">
      <alignment horizontal="left" indent="1"/>
    </xf>
    <xf numFmtId="0" fontId="12" fillId="0" borderId="1" xfId="4" applyFont="1" applyBorder="1"/>
    <xf numFmtId="0" fontId="3" fillId="0" borderId="4" xfId="4" applyFont="1" applyFill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/>
    <xf numFmtId="43" fontId="7" fillId="0" borderId="0" xfId="0" applyNumberFormat="1" applyFont="1"/>
    <xf numFmtId="164" fontId="7" fillId="3" borderId="0" xfId="3" applyNumberFormat="1" applyFont="1" applyFill="1" applyBorder="1"/>
    <xf numFmtId="0" fontId="7" fillId="0" borderId="4" xfId="0" applyFont="1" applyBorder="1"/>
    <xf numFmtId="0" fontId="7" fillId="0" borderId="1" xfId="0" applyFont="1" applyBorder="1"/>
    <xf numFmtId="43" fontId="7" fillId="0" borderId="3" xfId="0" applyNumberFormat="1" applyFont="1" applyBorder="1"/>
    <xf numFmtId="43" fontId="7" fillId="0" borderId="8" xfId="0" applyNumberFormat="1" applyFont="1" applyBorder="1"/>
    <xf numFmtId="43" fontId="7" fillId="0" borderId="8" xfId="1" applyFont="1" applyBorder="1"/>
    <xf numFmtId="43" fontId="7" fillId="0" borderId="6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10" fillId="0" borderId="8" xfId="0" applyFont="1" applyBorder="1" applyAlignment="1">
      <alignment horizontal="centerContinuous"/>
    </xf>
    <xf numFmtId="0" fontId="3" fillId="0" borderId="1" xfId="4" applyFont="1" applyFill="1" applyBorder="1"/>
    <xf numFmtId="0" fontId="3" fillId="0" borderId="7" xfId="4" applyFont="1" applyFill="1" applyBorder="1"/>
    <xf numFmtId="43" fontId="7" fillId="0" borderId="0" xfId="0" applyNumberFormat="1" applyFont="1" applyBorder="1"/>
    <xf numFmtId="0" fontId="7" fillId="0" borderId="1" xfId="0" applyFont="1" applyFill="1" applyBorder="1" applyAlignment="1">
      <alignment horizontal="left" indent="1"/>
    </xf>
    <xf numFmtId="43" fontId="7" fillId="0" borderId="2" xfId="0" applyNumberFormat="1" applyFont="1" applyBorder="1"/>
    <xf numFmtId="43" fontId="7" fillId="0" borderId="5" xfId="0" applyNumberFormat="1" applyFont="1" applyBorder="1"/>
    <xf numFmtId="0" fontId="7" fillId="0" borderId="7" xfId="0" applyFont="1" applyFill="1" applyBorder="1" applyAlignment="1">
      <alignment horizontal="left" indent="1"/>
    </xf>
    <xf numFmtId="8" fontId="7" fillId="0" borderId="0" xfId="0" applyNumberFormat="1" applyFont="1" applyBorder="1"/>
    <xf numFmtId="44" fontId="7" fillId="0" borderId="0" xfId="0" applyNumberFormat="1" applyFont="1"/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7" fontId="7" fillId="0" borderId="2" xfId="2" applyNumberFormat="1" applyFont="1" applyBorder="1"/>
    <xf numFmtId="0" fontId="7" fillId="0" borderId="7" xfId="0" applyFont="1" applyBorder="1" applyAlignment="1">
      <alignment horizontal="left" indent="3"/>
    </xf>
    <xf numFmtId="0" fontId="9" fillId="0" borderId="7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14" fillId="0" borderId="0" xfId="0" applyFont="1"/>
    <xf numFmtId="164" fontId="14" fillId="0" borderId="0" xfId="3" applyNumberFormat="1" applyFont="1"/>
    <xf numFmtId="43" fontId="14" fillId="0" borderId="0" xfId="1" applyFont="1"/>
    <xf numFmtId="8" fontId="14" fillId="0" borderId="0" xfId="0" applyNumberFormat="1" applyFont="1"/>
    <xf numFmtId="6" fontId="14" fillId="0" borderId="0" xfId="0" applyNumberFormat="1" applyFont="1"/>
    <xf numFmtId="9" fontId="14" fillId="0" borderId="0" xfId="3" applyFont="1"/>
    <xf numFmtId="7" fontId="14" fillId="0" borderId="0" xfId="2" applyNumberFormat="1" applyFont="1"/>
    <xf numFmtId="0" fontId="15" fillId="0" borderId="0" xfId="0" applyFont="1"/>
    <xf numFmtId="0" fontId="14" fillId="0" borderId="0" xfId="0" applyFont="1" applyAlignment="1">
      <alignment horizontal="left" indent="2"/>
    </xf>
    <xf numFmtId="7" fontId="14" fillId="0" borderId="0" xfId="0" applyNumberFormat="1" applyFont="1"/>
    <xf numFmtId="164" fontId="7" fillId="0" borderId="0" xfId="0" applyNumberFormat="1" applyFont="1"/>
    <xf numFmtId="44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/>
    <xf numFmtId="8" fontId="7" fillId="0" borderId="0" xfId="1" applyNumberFormat="1" applyFont="1"/>
    <xf numFmtId="7" fontId="7" fillId="2" borderId="0" xfId="2" applyNumberFormat="1" applyFont="1" applyFill="1" applyBorder="1"/>
    <xf numFmtId="0" fontId="7" fillId="0" borderId="9" xfId="0" applyFont="1" applyFill="1" applyBorder="1" applyAlignment="1">
      <alignment horizontal="left" indent="1"/>
    </xf>
    <xf numFmtId="7" fontId="7" fillId="0" borderId="10" xfId="2" applyNumberFormat="1" applyFont="1" applyBorder="1"/>
    <xf numFmtId="7" fontId="7" fillId="0" borderId="11" xfId="2" applyNumberFormat="1" applyFont="1" applyBorder="1"/>
    <xf numFmtId="0" fontId="7" fillId="0" borderId="12" xfId="0" applyFont="1" applyFill="1" applyBorder="1" applyAlignment="1">
      <alignment horizontal="left" indent="1"/>
    </xf>
    <xf numFmtId="43" fontId="7" fillId="0" borderId="13" xfId="1" applyFont="1" applyBorder="1"/>
    <xf numFmtId="0" fontId="7" fillId="0" borderId="12" xfId="0" applyFont="1" applyBorder="1" applyAlignment="1">
      <alignment horizontal="left" indent="2"/>
    </xf>
    <xf numFmtId="0" fontId="7" fillId="0" borderId="14" xfId="0" applyFont="1" applyBorder="1"/>
    <xf numFmtId="7" fontId="7" fillId="0" borderId="15" xfId="2" applyNumberFormat="1" applyFont="1" applyBorder="1"/>
    <xf numFmtId="7" fontId="7" fillId="0" borderId="16" xfId="2" applyNumberFormat="1" applyFont="1" applyBorder="1"/>
    <xf numFmtId="7" fontId="7" fillId="3" borderId="0" xfId="2" applyNumberFormat="1" applyFont="1" applyFill="1" applyBorder="1"/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7" fontId="7" fillId="0" borderId="0" xfId="0" applyNumberFormat="1" applyFont="1" applyAlignment="1">
      <alignment horizontal="left" indent="1"/>
    </xf>
    <xf numFmtId="164" fontId="7" fillId="0" borderId="0" xfId="3" applyNumberFormat="1" applyFont="1"/>
    <xf numFmtId="10" fontId="7" fillId="0" borderId="0" xfId="3" applyNumberFormat="1" applyFont="1"/>
    <xf numFmtId="7" fontId="7" fillId="0" borderId="3" xfId="2" applyNumberFormat="1" applyFont="1" applyBorder="1"/>
    <xf numFmtId="7" fontId="7" fillId="0" borderId="0" xfId="2" applyNumberFormat="1" applyFont="1" applyBorder="1"/>
    <xf numFmtId="7" fontId="7" fillId="0" borderId="8" xfId="2" applyNumberFormat="1" applyFont="1" applyBorder="1"/>
    <xf numFmtId="0" fontId="7" fillId="0" borderId="4" xfId="0" applyFont="1" applyBorder="1" applyAlignment="1">
      <alignment horizontal="left" indent="2"/>
    </xf>
    <xf numFmtId="43" fontId="7" fillId="0" borderId="5" xfId="1" applyFont="1" applyBorder="1"/>
    <xf numFmtId="43" fontId="7" fillId="0" borderId="6" xfId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2" xfId="0" applyFont="1" applyBorder="1"/>
    <xf numFmtId="43" fontId="7" fillId="0" borderId="13" xfId="0" applyNumberFormat="1" applyFont="1" applyBorder="1"/>
    <xf numFmtId="0" fontId="7" fillId="0" borderId="14" xfId="0" applyFont="1" applyFill="1" applyBorder="1" applyAlignment="1">
      <alignment horizontal="left" indent="1"/>
    </xf>
    <xf numFmtId="0" fontId="7" fillId="0" borderId="15" xfId="0" applyFont="1" applyBorder="1"/>
    <xf numFmtId="9" fontId="7" fillId="0" borderId="0" xfId="3" applyFont="1"/>
    <xf numFmtId="0" fontId="4" fillId="0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/>
    <cellStyle name="Normal_Sheet1" xfId="5"/>
    <cellStyle name="Percent" xfId="3" builtinId="5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 Pay Back'!$J$26</c:f>
          <c:strCache>
            <c:ptCount val="1"/>
            <c:pt idx="0">
              <c:v>You must earn $1.89 for every $1.00 borrowed!</c:v>
            </c:pt>
          </c:strCache>
        </c:strRef>
      </c:tx>
      <c:layout>
        <c:manualLayout>
          <c:xMode val="edge"/>
          <c:yMode val="edge"/>
          <c:x val="0.13271293355633648"/>
          <c:y val="6.36898511388730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4228352720827"/>
          <c:y val="0.15440362062572172"/>
          <c:w val="0.85403591854120864"/>
          <c:h val="0.753605852648676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 Pay Back'!$B$39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Back'!$C$39:$D$39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D-4D5F-ACD4-1D01335E48CA}"/>
            </c:ext>
          </c:extLst>
        </c:ser>
        <c:ser>
          <c:idx val="1"/>
          <c:order val="1"/>
          <c:tx>
            <c:strRef>
              <c:f>'To Pay Back'!$B$40</c:f>
              <c:strCache>
                <c:ptCount val="1"/>
                <c:pt idx="0">
                  <c:v>Charity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Back'!$C$40:$D$40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09D-4D5F-ACD4-1D01335E48CA}"/>
            </c:ext>
          </c:extLst>
        </c:ser>
        <c:ser>
          <c:idx val="2"/>
          <c:order val="2"/>
          <c:tx>
            <c:strRef>
              <c:f>'To Pay Back'!$B$41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Back'!$C$41:$D$41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909D-4D5F-ACD4-1D01335E48CA}"/>
            </c:ext>
          </c:extLst>
        </c:ser>
        <c:ser>
          <c:idx val="3"/>
          <c:order val="3"/>
          <c:tx>
            <c:strRef>
              <c:f>'To Pay Back'!$B$42</c:f>
              <c:strCache>
                <c:ptCount val="1"/>
                <c:pt idx="0">
                  <c:v>City 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Back'!$C$42:$D$42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909D-4D5F-ACD4-1D01335E48CA}"/>
            </c:ext>
          </c:extLst>
        </c:ser>
        <c:ser>
          <c:idx val="4"/>
          <c:order val="4"/>
          <c:tx>
            <c:strRef>
              <c:f>'To Pay Back'!$B$43</c:f>
              <c:strCache>
                <c:ptCount val="1"/>
                <c:pt idx="0">
                  <c:v>State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Back'!$C$43:$D$43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909D-4D5F-ACD4-1D01335E48CA}"/>
            </c:ext>
          </c:extLst>
        </c:ser>
        <c:ser>
          <c:idx val="5"/>
          <c:order val="5"/>
          <c:tx>
            <c:strRef>
              <c:f>'To Pay Back'!$B$44</c:f>
              <c:strCache>
                <c:ptCount val="1"/>
                <c:pt idx="0">
                  <c:v>Federal Taxes at 0.15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 Pay Back'!$C$44:$D$44</c:f>
              <c:numCache>
                <c:formatCode>_(* #,##0.00_);_(* \(#,##0.00\);_(*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909D-4D5F-ACD4-1D01335E48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99712"/>
        <c:axId val="174501248"/>
      </c:barChart>
      <c:catAx>
        <c:axId val="174499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4501248"/>
        <c:crosses val="autoZero"/>
        <c:auto val="0"/>
        <c:lblAlgn val="ctr"/>
        <c:lblOffset val="100"/>
        <c:noMultiLvlLbl val="0"/>
      </c:catAx>
      <c:valAx>
        <c:axId val="17450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9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'Student Loans to Pay Back'!$B$44</c:f>
          <c:strCache>
            <c:ptCount val="1"/>
            <c:pt idx="0">
              <c:v>You must earn $1.52 for every $1.00 borrowed!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'Student Loans to Pay Back'!$B$48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Back'!$E$48:$H$48</c:f>
              <c:numCache>
                <c:formatCode>"$"#,##0.00_);\("$"#,##0.00\)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A-467C-B943-177DA7570306}"/>
            </c:ext>
          </c:extLst>
        </c:ser>
        <c:ser>
          <c:idx val="1"/>
          <c:order val="1"/>
          <c:tx>
            <c:strRef>
              <c:f>'Student Loans to Pay Back'!$B$49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Back'!$E$49:$H$49</c:f>
              <c:numCache>
                <c:formatCode>_(* #,##0.00_);_(* \(#,##0.00\);_(* "-"??_);_(@_)</c:formatCode>
                <c:ptCount val="4"/>
                <c:pt idx="0">
                  <c:v>0.18241845325362011</c:v>
                </c:pt>
                <c:pt idx="1">
                  <c:v>0.18241845325362011</c:v>
                </c:pt>
                <c:pt idx="2">
                  <c:v>0.18241845325362011</c:v>
                </c:pt>
                <c:pt idx="3">
                  <c:v>0.18241845325362011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A-467C-B943-177DA7570306}"/>
            </c:ext>
          </c:extLst>
        </c:ser>
        <c:ser>
          <c:idx val="2"/>
          <c:order val="2"/>
          <c:tx>
            <c:strRef>
              <c:f>'Student Loans to Pay Back'!$B$50</c:f>
              <c:strCache>
                <c:ptCount val="1"/>
                <c:pt idx="0">
                  <c:v>Charity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Back'!$E$50:$H$50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A-467C-B943-177DA7570306}"/>
            </c:ext>
          </c:extLst>
        </c:ser>
        <c:ser>
          <c:idx val="3"/>
          <c:order val="3"/>
          <c:tx>
            <c:strRef>
              <c:f>'Student Loans to Pay Back'!$B$51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Back'!$E$51:$H$51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A-467C-B943-177DA7570306}"/>
            </c:ext>
          </c:extLst>
        </c:ser>
        <c:ser>
          <c:idx val="4"/>
          <c:order val="4"/>
          <c:tx>
            <c:strRef>
              <c:f>'Student Loans to Pay Back'!$B$52</c:f>
              <c:strCache>
                <c:ptCount val="1"/>
                <c:pt idx="0">
                  <c:v>City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Back'!$E$52:$H$52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A-467C-B943-177DA7570306}"/>
            </c:ext>
          </c:extLst>
        </c:ser>
        <c:ser>
          <c:idx val="5"/>
          <c:order val="5"/>
          <c:tx>
            <c:strRef>
              <c:f>'Student Loans to Pay Back'!$B$53</c:f>
              <c:strCache>
                <c:ptCount val="1"/>
                <c:pt idx="0">
                  <c:v>State Taxes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Back'!$E$53:$H$53</c:f>
              <c:numCache>
                <c:formatCode>_(* #,##0.00_);_(* \(#,##0.00\);_(* "-"??_);_(@_)</c:formatCode>
                <c:ptCount val="4"/>
                <c:pt idx="0">
                  <c:v>0.10611447657404283</c:v>
                </c:pt>
                <c:pt idx="1">
                  <c:v>0.10611447657404283</c:v>
                </c:pt>
                <c:pt idx="2">
                  <c:v>0.10611447657404283</c:v>
                </c:pt>
                <c:pt idx="3">
                  <c:v>0.10611447657404283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7A-467C-B943-177DA7570306}"/>
            </c:ext>
          </c:extLst>
        </c:ser>
        <c:ser>
          <c:idx val="6"/>
          <c:order val="6"/>
          <c:tx>
            <c:strRef>
              <c:f>'Student Loans to Pay Back'!$B$54</c:f>
              <c:strCache>
                <c:ptCount val="1"/>
                <c:pt idx="0">
                  <c:v>Federal Taxes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'Student Loans to Pay Back'!$E$46:$H$46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'Student Loans to Pay Back'!$E$54:$H$54</c:f>
              <c:numCache>
                <c:formatCode>_(* #,##0.00_);_(* \(#,##0.00\);_(* "-"??_);_(@_)</c:formatCode>
                <c:ptCount val="4"/>
                <c:pt idx="0">
                  <c:v>0.22738816408723461</c:v>
                </c:pt>
                <c:pt idx="1">
                  <c:v>0.22738816408723461</c:v>
                </c:pt>
                <c:pt idx="2">
                  <c:v>0.22738816408723461</c:v>
                </c:pt>
                <c:pt idx="3">
                  <c:v>0.22738816408723461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7A-467C-B943-177DA75703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081280"/>
        <c:axId val="191964288"/>
      </c:barChart>
      <c:catAx>
        <c:axId val="1920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964288"/>
        <c:crosses val="autoZero"/>
        <c:auto val="1"/>
        <c:lblAlgn val="ctr"/>
        <c:lblOffset val="100"/>
        <c:noMultiLvlLbl val="0"/>
      </c:catAx>
      <c:valAx>
        <c:axId val="1919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 both Pre-</a:t>
            </a:r>
            <a:r>
              <a:rPr lang="en-US" baseline="0"/>
              <a:t> and After-tax</a:t>
            </a:r>
            <a:endParaRPr lang="en-US"/>
          </a:p>
        </c:rich>
      </c:tx>
      <c:layout>
        <c:manualLayout>
          <c:xMode val="edge"/>
          <c:yMode val="edge"/>
          <c:x val="0.24560411198600174"/>
          <c:y val="9.2592592592592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'Student Loans to Pay Back'!$K$44</c:f>
              <c:strCache>
                <c:ptCount val="1"/>
                <c:pt idx="0">
                  <c:v>After-tax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 Loans to Pay Back'!$J$45</c:f>
              <c:strCache>
                <c:ptCount val="1"/>
                <c:pt idx="0">
                  <c:v>APR</c:v>
                </c:pt>
              </c:strCache>
            </c:strRef>
          </c:cat>
          <c:val>
            <c:numRef>
              <c:f>'Student Loans to Pay Back'!$K$45</c:f>
              <c:numCache>
                <c:formatCode>0.0%</c:formatCode>
                <c:ptCount val="1"/>
                <c:pt idx="0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3-41B0-88BF-3674607CB70F}"/>
            </c:ext>
          </c:extLst>
        </c:ser>
        <c:ser>
          <c:idx val="1"/>
          <c:order val="1"/>
          <c:tx>
            <c:strRef>
              <c:f>'Student Loans to Pay Back'!$L$44</c:f>
              <c:strCache>
                <c:ptCount val="1"/>
                <c:pt idx="0">
                  <c:v>Pre-tax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'Student Loans to Pay Back'!$J$45</c:f>
              <c:strCache>
                <c:ptCount val="1"/>
                <c:pt idx="0">
                  <c:v>APR</c:v>
                </c:pt>
              </c:strCache>
            </c:strRef>
          </c:cat>
          <c:val>
            <c:numRef>
              <c:f>'Student Loans to Pay Back'!$L$45</c:f>
              <c:numCache>
                <c:formatCode>0%</c:formatCode>
                <c:ptCount val="1"/>
                <c:pt idx="0">
                  <c:v>0.17764244913520619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3-41B0-88BF-3674607C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1614896"/>
        <c:axId val="661616864"/>
      </c:barChart>
      <c:catAx>
        <c:axId val="66161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16864"/>
        <c:crosses val="autoZero"/>
        <c:auto val="1"/>
        <c:lblAlgn val="ctr"/>
        <c:lblOffset val="100"/>
        <c:noMultiLvlLbl val="0"/>
      </c:catAx>
      <c:valAx>
        <c:axId val="66161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1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2D05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='Loans to Pay Back'!$N$40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'Loans to Pay Back'!$D$61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Back'!$E$61:$H$61</c:f>
              <c:numCache>
                <c:formatCode>"$"#,##0.00_);\("$"#,##0.00\)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2-4ED2-AA42-C20FBCDC7BD8}"/>
            </c:ext>
          </c:extLst>
        </c:ser>
        <c:ser>
          <c:idx val="1"/>
          <c:order val="1"/>
          <c:tx>
            <c:strRef>
              <c:f>'Loans to Pay Back'!$D$62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Back'!$E$62:$H$62</c:f>
              <c:numCache>
                <c:formatCode>_(* #,##0.00_);_(* \(#,##0.00\);_(* "-"??_);_(@_)</c:formatCode>
                <c:ptCount val="4"/>
                <c:pt idx="0">
                  <c:v>0.1322740186406561</c:v>
                </c:pt>
                <c:pt idx="1">
                  <c:v>0.1322740186406561</c:v>
                </c:pt>
                <c:pt idx="2">
                  <c:v>0.1322740186406561</c:v>
                </c:pt>
                <c:pt idx="3">
                  <c:v>0.1322740186406561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2-4ED2-AA42-C20FBCDC7BD8}"/>
            </c:ext>
          </c:extLst>
        </c:ser>
        <c:ser>
          <c:idx val="2"/>
          <c:order val="2"/>
          <c:tx>
            <c:strRef>
              <c:f>'Loans to Pay Back'!$D$63</c:f>
              <c:strCache>
                <c:ptCount val="1"/>
                <c:pt idx="0">
                  <c:v>Charity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Back'!$E$63:$H$63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2-4ED2-AA42-C20FBCDC7BD8}"/>
            </c:ext>
          </c:extLst>
        </c:ser>
        <c:ser>
          <c:idx val="3"/>
          <c:order val="3"/>
          <c:tx>
            <c:strRef>
              <c:f>'Loans to Pay Back'!$D$64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Back'!$E$64:$H$64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2-4ED2-AA42-C20FBCDC7BD8}"/>
            </c:ext>
          </c:extLst>
        </c:ser>
        <c:ser>
          <c:idx val="4"/>
          <c:order val="4"/>
          <c:tx>
            <c:strRef>
              <c:f>'Loans to Pay Back'!$D$65</c:f>
              <c:strCache>
                <c:ptCount val="1"/>
                <c:pt idx="0">
                  <c:v>City 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Back'!$E$65:$H$65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2-4ED2-AA42-C20FBCDC7BD8}"/>
            </c:ext>
          </c:extLst>
        </c:ser>
        <c:ser>
          <c:idx val="5"/>
          <c:order val="5"/>
          <c:tx>
            <c:strRef>
              <c:f>'Loans to Pay Back'!$D$66</c:f>
              <c:strCache>
                <c:ptCount val="1"/>
                <c:pt idx="0">
                  <c:v>State Taxes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Back'!$E$66:$H$66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02-4ED2-AA42-C20FBCDC7BD8}"/>
            </c:ext>
          </c:extLst>
        </c:ser>
        <c:ser>
          <c:idx val="6"/>
          <c:order val="6"/>
          <c:tx>
            <c:strRef>
              <c:f>'Loans to Pay Back'!$D$67</c:f>
              <c:strCache>
                <c:ptCount val="1"/>
                <c:pt idx="0">
                  <c:v>Federal Taxes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'Loans to Pay Back'!$E$60:$H$60</c:f>
              <c:strCache>
                <c:ptCount val="4"/>
                <c:pt idx="0">
                  <c:v>Loan 1</c:v>
                </c:pt>
                <c:pt idx="1">
                  <c:v>Loan 2</c:v>
                </c:pt>
                <c:pt idx="2">
                  <c:v>Loan 3</c:v>
                </c:pt>
                <c:pt idx="3">
                  <c:v>Loan 4</c:v>
                </c:pt>
              </c:strCache>
            </c:strRef>
          </c:cat>
          <c:val>
            <c:numRef>
              <c:f>'Loans to Pay Back'!$E$67:$H$67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02-4ED2-AA42-C20FBCDC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135168"/>
        <c:axId val="192136704"/>
      </c:barChart>
      <c:catAx>
        <c:axId val="1921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36704"/>
        <c:crosses val="autoZero"/>
        <c:auto val="1"/>
        <c:lblAlgn val="ctr"/>
        <c:lblOffset val="100"/>
        <c:noMultiLvlLbl val="0"/>
      </c:catAx>
      <c:valAx>
        <c:axId val="1921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3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620714</xdr:colOff>
      <xdr:row>0</xdr:row>
      <xdr:rowOff>0</xdr:rowOff>
    </xdr:from>
    <xdr:to>
      <xdr:col>14</xdr:col>
      <xdr:colOff>569913</xdr:colOff>
      <xdr:row>23</xdr:row>
      <xdr:rowOff>149224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531818</xdr:colOff>
      <xdr:row>7</xdr:row>
      <xdr:rowOff>0</xdr:rowOff>
    </xdr:from>
    <xdr:to>
      <xdr:col>9</xdr:col>
      <xdr:colOff>603255</xdr:colOff>
      <xdr:row>8</xdr:row>
      <xdr:rowOff>39687</xdr:rowOff>
    </xdr:to>
    <xdr:sp macro="" textlink="">
      <xdr:nvSpPr>
        <xdr:cNvPr id="2" name="TextBox 1"/>
        <xdr:cNvSpPr txBox="1"/>
      </xdr:nvSpPr>
      <xdr:spPr>
        <a:xfrm>
          <a:off x="5707068" y="1476375"/>
          <a:ext cx="682625" cy="230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Borrow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0.4821</cdr:x>
      <cdr:y>0.27587</cdr:y>
    </cdr:from>
    <cdr:to>
      <cdr:x>0.66945</cdr:x>
      <cdr:y>0.35999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4049" y="1265238"/>
          <a:ext cx="747714" cy="38576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Pay Back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8658</xdr:colOff>
      <xdr:row>1</xdr:row>
      <xdr:rowOff>45456</xdr:rowOff>
    </xdr:from>
    <xdr:to>
      <xdr:col>22</xdr:col>
      <xdr:colOff>450272</xdr:colOff>
      <xdr:row>39</xdr:row>
      <xdr:rowOff>17317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46</xdr:row>
      <xdr:rowOff>71438</xdr:rowOff>
    </xdr:from>
    <xdr:to>
      <xdr:col>15</xdr:col>
      <xdr:colOff>561975</xdr:colOff>
      <xdr:row>62</xdr:row>
      <xdr:rowOff>71438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38</xdr:row>
      <xdr:rowOff>180975</xdr:rowOff>
    </xdr:from>
    <xdr:to>
      <xdr:col>9</xdr:col>
      <xdr:colOff>523875</xdr:colOff>
      <xdr:row>53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s76/Dropbox/Public/BM%20418%20Public/Learning%20Tools/TT23%20-%20Return%20Simulation%20for%20Asset%20Class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isk%20vs%20Return\return%20distrib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. Choose Asset Class Data"/>
      <sheetName val="2.  View Charts"/>
      <sheetName val="Simulation"/>
      <sheetName val="Returns and Risk"/>
    </sheetNames>
    <sheetDataSet>
      <sheetData sheetId="0" refreshError="1"/>
      <sheetData sheetId="1">
        <row r="10">
          <cell r="C10">
            <v>9.7085997245314637E-2</v>
          </cell>
          <cell r="F10">
            <v>0.13019040680007432</v>
          </cell>
        </row>
        <row r="11">
          <cell r="C11">
            <v>0.18848880168748267</v>
          </cell>
          <cell r="F11">
            <v>0.28807407005289137</v>
          </cell>
        </row>
        <row r="21">
          <cell r="C21">
            <v>5.7251465012624791E-2</v>
          </cell>
          <cell r="F21">
            <v>3.4459613023047231E-2</v>
          </cell>
        </row>
        <row r="22">
          <cell r="C22">
            <v>8.5131428887125132E-2</v>
          </cell>
          <cell r="F22">
            <v>8.9666970662003308E-3</v>
          </cell>
        </row>
      </sheetData>
      <sheetData sheetId="2" refreshError="1"/>
      <sheetData sheetId="3" refreshError="1"/>
      <sheetData sheetId="4">
        <row r="26">
          <cell r="A26">
            <v>1</v>
          </cell>
          <cell r="B26">
            <v>4</v>
          </cell>
        </row>
        <row r="27">
          <cell r="A27">
            <v>5</v>
          </cell>
          <cell r="B27">
            <v>5</v>
          </cell>
        </row>
        <row r="28">
          <cell r="A28">
            <v>10</v>
          </cell>
          <cell r="B28">
            <v>6</v>
          </cell>
        </row>
        <row r="29">
          <cell r="A29">
            <v>25</v>
          </cell>
          <cell r="B29">
            <v>7</v>
          </cell>
        </row>
        <row r="30">
          <cell r="A30">
            <v>50</v>
          </cell>
          <cell r="B30">
            <v>8</v>
          </cell>
        </row>
        <row r="31">
          <cell r="A31">
            <v>75</v>
          </cell>
          <cell r="B31">
            <v>9</v>
          </cell>
        </row>
        <row r="32">
          <cell r="A32">
            <v>85</v>
          </cell>
          <cell r="B3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0.05</v>
          </cell>
        </row>
        <row r="2">
          <cell r="B2">
            <v>0.06</v>
          </cell>
        </row>
        <row r="4">
          <cell r="B4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9"/>
  <sheetViews>
    <sheetView topLeftCell="A10" workbookViewId="0">
      <selection activeCell="A23" sqref="A23:XFD23"/>
    </sheetView>
  </sheetViews>
  <sheetFormatPr defaultRowHeight="15.6" x14ac:dyDescent="0.3"/>
  <cols>
    <col min="1" max="1" width="4.109375" style="3" customWidth="1"/>
    <col min="2" max="2" width="9.109375" style="3"/>
    <col min="3" max="3" width="12.109375" style="3" customWidth="1"/>
    <col min="4" max="7" width="12.6640625" style="3" customWidth="1"/>
    <col min="8" max="8" width="20.33203125" style="3" customWidth="1"/>
    <col min="9" max="9" width="4.109375" style="3" customWidth="1"/>
    <col min="10" max="256" width="9.109375" style="3"/>
    <col min="257" max="257" width="4.109375" style="3" customWidth="1"/>
    <col min="258" max="258" width="9.109375" style="3"/>
    <col min="259" max="263" width="12.109375" style="3" customWidth="1"/>
    <col min="264" max="264" width="20.33203125" style="3" customWidth="1"/>
    <col min="265" max="265" width="4.109375" style="3" customWidth="1"/>
    <col min="266" max="512" width="9.109375" style="3"/>
    <col min="513" max="513" width="4.109375" style="3" customWidth="1"/>
    <col min="514" max="514" width="9.109375" style="3"/>
    <col min="515" max="519" width="12.109375" style="3" customWidth="1"/>
    <col min="520" max="520" width="20.33203125" style="3" customWidth="1"/>
    <col min="521" max="521" width="4.109375" style="3" customWidth="1"/>
    <col min="522" max="768" width="9.109375" style="3"/>
    <col min="769" max="769" width="4.109375" style="3" customWidth="1"/>
    <col min="770" max="770" width="9.109375" style="3"/>
    <col min="771" max="775" width="12.109375" style="3" customWidth="1"/>
    <col min="776" max="776" width="20.33203125" style="3" customWidth="1"/>
    <col min="777" max="777" width="4.109375" style="3" customWidth="1"/>
    <col min="778" max="1024" width="9.109375" style="3"/>
    <col min="1025" max="1025" width="4.109375" style="3" customWidth="1"/>
    <col min="1026" max="1026" width="9.109375" style="3"/>
    <col min="1027" max="1031" width="12.109375" style="3" customWidth="1"/>
    <col min="1032" max="1032" width="20.33203125" style="3" customWidth="1"/>
    <col min="1033" max="1033" width="4.109375" style="3" customWidth="1"/>
    <col min="1034" max="1280" width="9.109375" style="3"/>
    <col min="1281" max="1281" width="4.109375" style="3" customWidth="1"/>
    <col min="1282" max="1282" width="9.109375" style="3"/>
    <col min="1283" max="1287" width="12.109375" style="3" customWidth="1"/>
    <col min="1288" max="1288" width="20.33203125" style="3" customWidth="1"/>
    <col min="1289" max="1289" width="4.109375" style="3" customWidth="1"/>
    <col min="1290" max="1536" width="9.109375" style="3"/>
    <col min="1537" max="1537" width="4.109375" style="3" customWidth="1"/>
    <col min="1538" max="1538" width="9.109375" style="3"/>
    <col min="1539" max="1543" width="12.109375" style="3" customWidth="1"/>
    <col min="1544" max="1544" width="20.33203125" style="3" customWidth="1"/>
    <col min="1545" max="1545" width="4.109375" style="3" customWidth="1"/>
    <col min="1546" max="1792" width="9.109375" style="3"/>
    <col min="1793" max="1793" width="4.109375" style="3" customWidth="1"/>
    <col min="1794" max="1794" width="9.109375" style="3"/>
    <col min="1795" max="1799" width="12.109375" style="3" customWidth="1"/>
    <col min="1800" max="1800" width="20.33203125" style="3" customWidth="1"/>
    <col min="1801" max="1801" width="4.109375" style="3" customWidth="1"/>
    <col min="1802" max="2048" width="9.109375" style="3"/>
    <col min="2049" max="2049" width="4.109375" style="3" customWidth="1"/>
    <col min="2050" max="2050" width="9.109375" style="3"/>
    <col min="2051" max="2055" width="12.109375" style="3" customWidth="1"/>
    <col min="2056" max="2056" width="20.33203125" style="3" customWidth="1"/>
    <col min="2057" max="2057" width="4.109375" style="3" customWidth="1"/>
    <col min="2058" max="2304" width="9.109375" style="3"/>
    <col min="2305" max="2305" width="4.109375" style="3" customWidth="1"/>
    <col min="2306" max="2306" width="9.109375" style="3"/>
    <col min="2307" max="2311" width="12.109375" style="3" customWidth="1"/>
    <col min="2312" max="2312" width="20.33203125" style="3" customWidth="1"/>
    <col min="2313" max="2313" width="4.109375" style="3" customWidth="1"/>
    <col min="2314" max="2560" width="9.109375" style="3"/>
    <col min="2561" max="2561" width="4.109375" style="3" customWidth="1"/>
    <col min="2562" max="2562" width="9.109375" style="3"/>
    <col min="2563" max="2567" width="12.109375" style="3" customWidth="1"/>
    <col min="2568" max="2568" width="20.33203125" style="3" customWidth="1"/>
    <col min="2569" max="2569" width="4.109375" style="3" customWidth="1"/>
    <col min="2570" max="2816" width="9.109375" style="3"/>
    <col min="2817" max="2817" width="4.109375" style="3" customWidth="1"/>
    <col min="2818" max="2818" width="9.109375" style="3"/>
    <col min="2819" max="2823" width="12.109375" style="3" customWidth="1"/>
    <col min="2824" max="2824" width="20.33203125" style="3" customWidth="1"/>
    <col min="2825" max="2825" width="4.109375" style="3" customWidth="1"/>
    <col min="2826" max="3072" width="9.109375" style="3"/>
    <col min="3073" max="3073" width="4.109375" style="3" customWidth="1"/>
    <col min="3074" max="3074" width="9.109375" style="3"/>
    <col min="3075" max="3079" width="12.109375" style="3" customWidth="1"/>
    <col min="3080" max="3080" width="20.33203125" style="3" customWidth="1"/>
    <col min="3081" max="3081" width="4.109375" style="3" customWidth="1"/>
    <col min="3082" max="3328" width="9.109375" style="3"/>
    <col min="3329" max="3329" width="4.109375" style="3" customWidth="1"/>
    <col min="3330" max="3330" width="9.109375" style="3"/>
    <col min="3331" max="3335" width="12.109375" style="3" customWidth="1"/>
    <col min="3336" max="3336" width="20.33203125" style="3" customWidth="1"/>
    <col min="3337" max="3337" width="4.109375" style="3" customWidth="1"/>
    <col min="3338" max="3584" width="9.109375" style="3"/>
    <col min="3585" max="3585" width="4.109375" style="3" customWidth="1"/>
    <col min="3586" max="3586" width="9.109375" style="3"/>
    <col min="3587" max="3591" width="12.109375" style="3" customWidth="1"/>
    <col min="3592" max="3592" width="20.33203125" style="3" customWidth="1"/>
    <col min="3593" max="3593" width="4.109375" style="3" customWidth="1"/>
    <col min="3594" max="3840" width="9.109375" style="3"/>
    <col min="3841" max="3841" width="4.109375" style="3" customWidth="1"/>
    <col min="3842" max="3842" width="9.109375" style="3"/>
    <col min="3843" max="3847" width="12.109375" style="3" customWidth="1"/>
    <col min="3848" max="3848" width="20.33203125" style="3" customWidth="1"/>
    <col min="3849" max="3849" width="4.109375" style="3" customWidth="1"/>
    <col min="3850" max="4096" width="9.109375" style="3"/>
    <col min="4097" max="4097" width="4.109375" style="3" customWidth="1"/>
    <col min="4098" max="4098" width="9.109375" style="3"/>
    <col min="4099" max="4103" width="12.109375" style="3" customWidth="1"/>
    <col min="4104" max="4104" width="20.33203125" style="3" customWidth="1"/>
    <col min="4105" max="4105" width="4.109375" style="3" customWidth="1"/>
    <col min="4106" max="4352" width="9.109375" style="3"/>
    <col min="4353" max="4353" width="4.109375" style="3" customWidth="1"/>
    <col min="4354" max="4354" width="9.109375" style="3"/>
    <col min="4355" max="4359" width="12.109375" style="3" customWidth="1"/>
    <col min="4360" max="4360" width="20.33203125" style="3" customWidth="1"/>
    <col min="4361" max="4361" width="4.109375" style="3" customWidth="1"/>
    <col min="4362" max="4608" width="9.109375" style="3"/>
    <col min="4609" max="4609" width="4.109375" style="3" customWidth="1"/>
    <col min="4610" max="4610" width="9.109375" style="3"/>
    <col min="4611" max="4615" width="12.109375" style="3" customWidth="1"/>
    <col min="4616" max="4616" width="20.33203125" style="3" customWidth="1"/>
    <col min="4617" max="4617" width="4.109375" style="3" customWidth="1"/>
    <col min="4618" max="4864" width="9.109375" style="3"/>
    <col min="4865" max="4865" width="4.109375" style="3" customWidth="1"/>
    <col min="4866" max="4866" width="9.109375" style="3"/>
    <col min="4867" max="4871" width="12.109375" style="3" customWidth="1"/>
    <col min="4872" max="4872" width="20.33203125" style="3" customWidth="1"/>
    <col min="4873" max="4873" width="4.109375" style="3" customWidth="1"/>
    <col min="4874" max="5120" width="9.109375" style="3"/>
    <col min="5121" max="5121" width="4.109375" style="3" customWidth="1"/>
    <col min="5122" max="5122" width="9.109375" style="3"/>
    <col min="5123" max="5127" width="12.109375" style="3" customWidth="1"/>
    <col min="5128" max="5128" width="20.33203125" style="3" customWidth="1"/>
    <col min="5129" max="5129" width="4.109375" style="3" customWidth="1"/>
    <col min="5130" max="5376" width="9.109375" style="3"/>
    <col min="5377" max="5377" width="4.109375" style="3" customWidth="1"/>
    <col min="5378" max="5378" width="9.109375" style="3"/>
    <col min="5379" max="5383" width="12.109375" style="3" customWidth="1"/>
    <col min="5384" max="5384" width="20.33203125" style="3" customWidth="1"/>
    <col min="5385" max="5385" width="4.109375" style="3" customWidth="1"/>
    <col min="5386" max="5632" width="9.109375" style="3"/>
    <col min="5633" max="5633" width="4.109375" style="3" customWidth="1"/>
    <col min="5634" max="5634" width="9.109375" style="3"/>
    <col min="5635" max="5639" width="12.109375" style="3" customWidth="1"/>
    <col min="5640" max="5640" width="20.33203125" style="3" customWidth="1"/>
    <col min="5641" max="5641" width="4.109375" style="3" customWidth="1"/>
    <col min="5642" max="5888" width="9.109375" style="3"/>
    <col min="5889" max="5889" width="4.109375" style="3" customWidth="1"/>
    <col min="5890" max="5890" width="9.109375" style="3"/>
    <col min="5891" max="5895" width="12.109375" style="3" customWidth="1"/>
    <col min="5896" max="5896" width="20.33203125" style="3" customWidth="1"/>
    <col min="5897" max="5897" width="4.109375" style="3" customWidth="1"/>
    <col min="5898" max="6144" width="9.109375" style="3"/>
    <col min="6145" max="6145" width="4.109375" style="3" customWidth="1"/>
    <col min="6146" max="6146" width="9.109375" style="3"/>
    <col min="6147" max="6151" width="12.109375" style="3" customWidth="1"/>
    <col min="6152" max="6152" width="20.33203125" style="3" customWidth="1"/>
    <col min="6153" max="6153" width="4.109375" style="3" customWidth="1"/>
    <col min="6154" max="6400" width="9.109375" style="3"/>
    <col min="6401" max="6401" width="4.109375" style="3" customWidth="1"/>
    <col min="6402" max="6402" width="9.109375" style="3"/>
    <col min="6403" max="6407" width="12.109375" style="3" customWidth="1"/>
    <col min="6408" max="6408" width="20.33203125" style="3" customWidth="1"/>
    <col min="6409" max="6409" width="4.109375" style="3" customWidth="1"/>
    <col min="6410" max="6656" width="9.109375" style="3"/>
    <col min="6657" max="6657" width="4.109375" style="3" customWidth="1"/>
    <col min="6658" max="6658" width="9.109375" style="3"/>
    <col min="6659" max="6663" width="12.109375" style="3" customWidth="1"/>
    <col min="6664" max="6664" width="20.33203125" style="3" customWidth="1"/>
    <col min="6665" max="6665" width="4.109375" style="3" customWidth="1"/>
    <col min="6666" max="6912" width="9.109375" style="3"/>
    <col min="6913" max="6913" width="4.109375" style="3" customWidth="1"/>
    <col min="6914" max="6914" width="9.109375" style="3"/>
    <col min="6915" max="6919" width="12.109375" style="3" customWidth="1"/>
    <col min="6920" max="6920" width="20.33203125" style="3" customWidth="1"/>
    <col min="6921" max="6921" width="4.109375" style="3" customWidth="1"/>
    <col min="6922" max="7168" width="9.109375" style="3"/>
    <col min="7169" max="7169" width="4.109375" style="3" customWidth="1"/>
    <col min="7170" max="7170" width="9.109375" style="3"/>
    <col min="7171" max="7175" width="12.109375" style="3" customWidth="1"/>
    <col min="7176" max="7176" width="20.33203125" style="3" customWidth="1"/>
    <col min="7177" max="7177" width="4.109375" style="3" customWidth="1"/>
    <col min="7178" max="7424" width="9.109375" style="3"/>
    <col min="7425" max="7425" width="4.109375" style="3" customWidth="1"/>
    <col min="7426" max="7426" width="9.109375" style="3"/>
    <col min="7427" max="7431" width="12.109375" style="3" customWidth="1"/>
    <col min="7432" max="7432" width="20.33203125" style="3" customWidth="1"/>
    <col min="7433" max="7433" width="4.109375" style="3" customWidth="1"/>
    <col min="7434" max="7680" width="9.109375" style="3"/>
    <col min="7681" max="7681" width="4.109375" style="3" customWidth="1"/>
    <col min="7682" max="7682" width="9.109375" style="3"/>
    <col min="7683" max="7687" width="12.109375" style="3" customWidth="1"/>
    <col min="7688" max="7688" width="20.33203125" style="3" customWidth="1"/>
    <col min="7689" max="7689" width="4.109375" style="3" customWidth="1"/>
    <col min="7690" max="7936" width="9.109375" style="3"/>
    <col min="7937" max="7937" width="4.109375" style="3" customWidth="1"/>
    <col min="7938" max="7938" width="9.109375" style="3"/>
    <col min="7939" max="7943" width="12.109375" style="3" customWidth="1"/>
    <col min="7944" max="7944" width="20.33203125" style="3" customWidth="1"/>
    <col min="7945" max="7945" width="4.109375" style="3" customWidth="1"/>
    <col min="7946" max="8192" width="9.109375" style="3"/>
    <col min="8193" max="8193" width="4.109375" style="3" customWidth="1"/>
    <col min="8194" max="8194" width="9.109375" style="3"/>
    <col min="8195" max="8199" width="12.109375" style="3" customWidth="1"/>
    <col min="8200" max="8200" width="20.33203125" style="3" customWidth="1"/>
    <col min="8201" max="8201" width="4.109375" style="3" customWidth="1"/>
    <col min="8202" max="8448" width="9.109375" style="3"/>
    <col min="8449" max="8449" width="4.109375" style="3" customWidth="1"/>
    <col min="8450" max="8450" width="9.109375" style="3"/>
    <col min="8451" max="8455" width="12.109375" style="3" customWidth="1"/>
    <col min="8456" max="8456" width="20.33203125" style="3" customWidth="1"/>
    <col min="8457" max="8457" width="4.109375" style="3" customWidth="1"/>
    <col min="8458" max="8704" width="9.109375" style="3"/>
    <col min="8705" max="8705" width="4.109375" style="3" customWidth="1"/>
    <col min="8706" max="8706" width="9.109375" style="3"/>
    <col min="8707" max="8711" width="12.109375" style="3" customWidth="1"/>
    <col min="8712" max="8712" width="20.33203125" style="3" customWidth="1"/>
    <col min="8713" max="8713" width="4.109375" style="3" customWidth="1"/>
    <col min="8714" max="8960" width="9.109375" style="3"/>
    <col min="8961" max="8961" width="4.109375" style="3" customWidth="1"/>
    <col min="8962" max="8962" width="9.109375" style="3"/>
    <col min="8963" max="8967" width="12.109375" style="3" customWidth="1"/>
    <col min="8968" max="8968" width="20.33203125" style="3" customWidth="1"/>
    <col min="8969" max="8969" width="4.109375" style="3" customWidth="1"/>
    <col min="8970" max="9216" width="9.109375" style="3"/>
    <col min="9217" max="9217" width="4.109375" style="3" customWidth="1"/>
    <col min="9218" max="9218" width="9.109375" style="3"/>
    <col min="9219" max="9223" width="12.109375" style="3" customWidth="1"/>
    <col min="9224" max="9224" width="20.33203125" style="3" customWidth="1"/>
    <col min="9225" max="9225" width="4.109375" style="3" customWidth="1"/>
    <col min="9226" max="9472" width="9.109375" style="3"/>
    <col min="9473" max="9473" width="4.109375" style="3" customWidth="1"/>
    <col min="9474" max="9474" width="9.109375" style="3"/>
    <col min="9475" max="9479" width="12.109375" style="3" customWidth="1"/>
    <col min="9480" max="9480" width="20.33203125" style="3" customWidth="1"/>
    <col min="9481" max="9481" width="4.109375" style="3" customWidth="1"/>
    <col min="9482" max="9728" width="9.109375" style="3"/>
    <col min="9729" max="9729" width="4.109375" style="3" customWidth="1"/>
    <col min="9730" max="9730" width="9.109375" style="3"/>
    <col min="9731" max="9735" width="12.109375" style="3" customWidth="1"/>
    <col min="9736" max="9736" width="20.33203125" style="3" customWidth="1"/>
    <col min="9737" max="9737" width="4.109375" style="3" customWidth="1"/>
    <col min="9738" max="9984" width="9.109375" style="3"/>
    <col min="9985" max="9985" width="4.109375" style="3" customWidth="1"/>
    <col min="9986" max="9986" width="9.109375" style="3"/>
    <col min="9987" max="9991" width="12.109375" style="3" customWidth="1"/>
    <col min="9992" max="9992" width="20.33203125" style="3" customWidth="1"/>
    <col min="9993" max="9993" width="4.109375" style="3" customWidth="1"/>
    <col min="9994" max="10240" width="9.109375" style="3"/>
    <col min="10241" max="10241" width="4.109375" style="3" customWidth="1"/>
    <col min="10242" max="10242" width="9.109375" style="3"/>
    <col min="10243" max="10247" width="12.109375" style="3" customWidth="1"/>
    <col min="10248" max="10248" width="20.33203125" style="3" customWidth="1"/>
    <col min="10249" max="10249" width="4.109375" style="3" customWidth="1"/>
    <col min="10250" max="10496" width="9.109375" style="3"/>
    <col min="10497" max="10497" width="4.109375" style="3" customWidth="1"/>
    <col min="10498" max="10498" width="9.109375" style="3"/>
    <col min="10499" max="10503" width="12.109375" style="3" customWidth="1"/>
    <col min="10504" max="10504" width="20.33203125" style="3" customWidth="1"/>
    <col min="10505" max="10505" width="4.109375" style="3" customWidth="1"/>
    <col min="10506" max="10752" width="9.109375" style="3"/>
    <col min="10753" max="10753" width="4.109375" style="3" customWidth="1"/>
    <col min="10754" max="10754" width="9.109375" style="3"/>
    <col min="10755" max="10759" width="12.109375" style="3" customWidth="1"/>
    <col min="10760" max="10760" width="20.33203125" style="3" customWidth="1"/>
    <col min="10761" max="10761" width="4.109375" style="3" customWidth="1"/>
    <col min="10762" max="11008" width="9.109375" style="3"/>
    <col min="11009" max="11009" width="4.109375" style="3" customWidth="1"/>
    <col min="11010" max="11010" width="9.109375" style="3"/>
    <col min="11011" max="11015" width="12.109375" style="3" customWidth="1"/>
    <col min="11016" max="11016" width="20.33203125" style="3" customWidth="1"/>
    <col min="11017" max="11017" width="4.109375" style="3" customWidth="1"/>
    <col min="11018" max="11264" width="9.109375" style="3"/>
    <col min="11265" max="11265" width="4.109375" style="3" customWidth="1"/>
    <col min="11266" max="11266" width="9.109375" style="3"/>
    <col min="11267" max="11271" width="12.109375" style="3" customWidth="1"/>
    <col min="11272" max="11272" width="20.33203125" style="3" customWidth="1"/>
    <col min="11273" max="11273" width="4.109375" style="3" customWidth="1"/>
    <col min="11274" max="11520" width="9.109375" style="3"/>
    <col min="11521" max="11521" width="4.109375" style="3" customWidth="1"/>
    <col min="11522" max="11522" width="9.109375" style="3"/>
    <col min="11523" max="11527" width="12.109375" style="3" customWidth="1"/>
    <col min="11528" max="11528" width="20.33203125" style="3" customWidth="1"/>
    <col min="11529" max="11529" width="4.109375" style="3" customWidth="1"/>
    <col min="11530" max="11776" width="9.109375" style="3"/>
    <col min="11777" max="11777" width="4.109375" style="3" customWidth="1"/>
    <col min="11778" max="11778" width="9.109375" style="3"/>
    <col min="11779" max="11783" width="12.109375" style="3" customWidth="1"/>
    <col min="11784" max="11784" width="20.33203125" style="3" customWidth="1"/>
    <col min="11785" max="11785" width="4.109375" style="3" customWidth="1"/>
    <col min="11786" max="12032" width="9.109375" style="3"/>
    <col min="12033" max="12033" width="4.109375" style="3" customWidth="1"/>
    <col min="12034" max="12034" width="9.109375" style="3"/>
    <col min="12035" max="12039" width="12.109375" style="3" customWidth="1"/>
    <col min="12040" max="12040" width="20.33203125" style="3" customWidth="1"/>
    <col min="12041" max="12041" width="4.109375" style="3" customWidth="1"/>
    <col min="12042" max="12288" width="9.109375" style="3"/>
    <col min="12289" max="12289" width="4.109375" style="3" customWidth="1"/>
    <col min="12290" max="12290" width="9.109375" style="3"/>
    <col min="12291" max="12295" width="12.109375" style="3" customWidth="1"/>
    <col min="12296" max="12296" width="20.33203125" style="3" customWidth="1"/>
    <col min="12297" max="12297" width="4.109375" style="3" customWidth="1"/>
    <col min="12298" max="12544" width="9.109375" style="3"/>
    <col min="12545" max="12545" width="4.109375" style="3" customWidth="1"/>
    <col min="12546" max="12546" width="9.109375" style="3"/>
    <col min="12547" max="12551" width="12.109375" style="3" customWidth="1"/>
    <col min="12552" max="12552" width="20.33203125" style="3" customWidth="1"/>
    <col min="12553" max="12553" width="4.109375" style="3" customWidth="1"/>
    <col min="12554" max="12800" width="9.109375" style="3"/>
    <col min="12801" max="12801" width="4.109375" style="3" customWidth="1"/>
    <col min="12802" max="12802" width="9.109375" style="3"/>
    <col min="12803" max="12807" width="12.109375" style="3" customWidth="1"/>
    <col min="12808" max="12808" width="20.33203125" style="3" customWidth="1"/>
    <col min="12809" max="12809" width="4.109375" style="3" customWidth="1"/>
    <col min="12810" max="13056" width="9.109375" style="3"/>
    <col min="13057" max="13057" width="4.109375" style="3" customWidth="1"/>
    <col min="13058" max="13058" width="9.109375" style="3"/>
    <col min="13059" max="13063" width="12.109375" style="3" customWidth="1"/>
    <col min="13064" max="13064" width="20.33203125" style="3" customWidth="1"/>
    <col min="13065" max="13065" width="4.109375" style="3" customWidth="1"/>
    <col min="13066" max="13312" width="9.109375" style="3"/>
    <col min="13313" max="13313" width="4.109375" style="3" customWidth="1"/>
    <col min="13314" max="13314" width="9.109375" style="3"/>
    <col min="13315" max="13319" width="12.109375" style="3" customWidth="1"/>
    <col min="13320" max="13320" width="20.33203125" style="3" customWidth="1"/>
    <col min="13321" max="13321" width="4.109375" style="3" customWidth="1"/>
    <col min="13322" max="13568" width="9.109375" style="3"/>
    <col min="13569" max="13569" width="4.109375" style="3" customWidth="1"/>
    <col min="13570" max="13570" width="9.109375" style="3"/>
    <col min="13571" max="13575" width="12.109375" style="3" customWidth="1"/>
    <col min="13576" max="13576" width="20.33203125" style="3" customWidth="1"/>
    <col min="13577" max="13577" width="4.109375" style="3" customWidth="1"/>
    <col min="13578" max="13824" width="9.109375" style="3"/>
    <col min="13825" max="13825" width="4.109375" style="3" customWidth="1"/>
    <col min="13826" max="13826" width="9.109375" style="3"/>
    <col min="13827" max="13831" width="12.109375" style="3" customWidth="1"/>
    <col min="13832" max="13832" width="20.33203125" style="3" customWidth="1"/>
    <col min="13833" max="13833" width="4.109375" style="3" customWidth="1"/>
    <col min="13834" max="14080" width="9.109375" style="3"/>
    <col min="14081" max="14081" width="4.109375" style="3" customWidth="1"/>
    <col min="14082" max="14082" width="9.109375" style="3"/>
    <col min="14083" max="14087" width="12.109375" style="3" customWidth="1"/>
    <col min="14088" max="14088" width="20.33203125" style="3" customWidth="1"/>
    <col min="14089" max="14089" width="4.109375" style="3" customWidth="1"/>
    <col min="14090" max="14336" width="9.109375" style="3"/>
    <col min="14337" max="14337" width="4.109375" style="3" customWidth="1"/>
    <col min="14338" max="14338" width="9.109375" style="3"/>
    <col min="14339" max="14343" width="12.109375" style="3" customWidth="1"/>
    <col min="14344" max="14344" width="20.33203125" style="3" customWidth="1"/>
    <col min="14345" max="14345" width="4.109375" style="3" customWidth="1"/>
    <col min="14346" max="14592" width="9.109375" style="3"/>
    <col min="14593" max="14593" width="4.109375" style="3" customWidth="1"/>
    <col min="14594" max="14594" width="9.109375" style="3"/>
    <col min="14595" max="14599" width="12.109375" style="3" customWidth="1"/>
    <col min="14600" max="14600" width="20.33203125" style="3" customWidth="1"/>
    <col min="14601" max="14601" width="4.109375" style="3" customWidth="1"/>
    <col min="14602" max="14848" width="9.109375" style="3"/>
    <col min="14849" max="14849" width="4.109375" style="3" customWidth="1"/>
    <col min="14850" max="14850" width="9.109375" style="3"/>
    <col min="14851" max="14855" width="12.109375" style="3" customWidth="1"/>
    <col min="14856" max="14856" width="20.33203125" style="3" customWidth="1"/>
    <col min="14857" max="14857" width="4.109375" style="3" customWidth="1"/>
    <col min="14858" max="15104" width="9.109375" style="3"/>
    <col min="15105" max="15105" width="4.109375" style="3" customWidth="1"/>
    <col min="15106" max="15106" width="9.109375" style="3"/>
    <col min="15107" max="15111" width="12.109375" style="3" customWidth="1"/>
    <col min="15112" max="15112" width="20.33203125" style="3" customWidth="1"/>
    <col min="15113" max="15113" width="4.109375" style="3" customWidth="1"/>
    <col min="15114" max="15360" width="9.109375" style="3"/>
    <col min="15361" max="15361" width="4.109375" style="3" customWidth="1"/>
    <col min="15362" max="15362" width="9.109375" style="3"/>
    <col min="15363" max="15367" width="12.109375" style="3" customWidth="1"/>
    <col min="15368" max="15368" width="20.33203125" style="3" customWidth="1"/>
    <col min="15369" max="15369" width="4.109375" style="3" customWidth="1"/>
    <col min="15370" max="15616" width="9.109375" style="3"/>
    <col min="15617" max="15617" width="4.109375" style="3" customWidth="1"/>
    <col min="15618" max="15618" width="9.109375" style="3"/>
    <col min="15619" max="15623" width="12.109375" style="3" customWidth="1"/>
    <col min="15624" max="15624" width="20.33203125" style="3" customWidth="1"/>
    <col min="15625" max="15625" width="4.109375" style="3" customWidth="1"/>
    <col min="15626" max="15872" width="9.109375" style="3"/>
    <col min="15873" max="15873" width="4.109375" style="3" customWidth="1"/>
    <col min="15874" max="15874" width="9.109375" style="3"/>
    <col min="15875" max="15879" width="12.109375" style="3" customWidth="1"/>
    <col min="15880" max="15880" width="20.33203125" style="3" customWidth="1"/>
    <col min="15881" max="15881" width="4.109375" style="3" customWidth="1"/>
    <col min="15882" max="16128" width="9.109375" style="3"/>
    <col min="16129" max="16129" width="4.109375" style="3" customWidth="1"/>
    <col min="16130" max="16130" width="9.109375" style="3"/>
    <col min="16131" max="16135" width="12.109375" style="3" customWidth="1"/>
    <col min="16136" max="16136" width="20.33203125" style="3" customWidth="1"/>
    <col min="16137" max="16137" width="4.109375" style="3" customWidth="1"/>
    <col min="16138" max="16384" width="9.109375" style="3"/>
  </cols>
  <sheetData>
    <row r="1" spans="1:1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6" customFormat="1" ht="17.399999999999999" x14ac:dyDescent="0.3">
      <c r="A2" s="4"/>
      <c r="B2" s="163" t="s">
        <v>46</v>
      </c>
      <c r="C2" s="164"/>
      <c r="D2" s="164"/>
      <c r="E2" s="164"/>
      <c r="F2" s="164"/>
      <c r="G2" s="164"/>
      <c r="H2" s="165"/>
      <c r="I2" s="4"/>
      <c r="J2" s="4"/>
      <c r="K2" s="5"/>
    </row>
    <row r="3" spans="1:11" s="6" customFormat="1" ht="17.399999999999999" x14ac:dyDescent="0.3">
      <c r="A3" s="4"/>
      <c r="B3" s="166" t="s">
        <v>7</v>
      </c>
      <c r="C3" s="167"/>
      <c r="D3" s="167"/>
      <c r="E3" s="167"/>
      <c r="F3" s="167"/>
      <c r="G3" s="167"/>
      <c r="H3" s="168"/>
      <c r="I3" s="4"/>
      <c r="J3" s="4"/>
      <c r="K3" s="5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x14ac:dyDescent="0.3">
      <c r="A6" s="1"/>
      <c r="B6" s="7" t="s">
        <v>8</v>
      </c>
      <c r="C6" s="1"/>
      <c r="D6" s="1"/>
      <c r="E6" s="1"/>
      <c r="F6" s="1"/>
      <c r="G6" s="1"/>
      <c r="H6" s="1"/>
      <c r="I6" s="1"/>
      <c r="J6" s="1"/>
      <c r="K6" s="2"/>
    </row>
    <row r="7" spans="1:11" x14ac:dyDescent="0.3">
      <c r="A7" s="1"/>
      <c r="B7" s="22" t="s">
        <v>15</v>
      </c>
      <c r="C7" s="8"/>
      <c r="D7" s="8"/>
      <c r="E7" s="8"/>
      <c r="F7" s="8"/>
      <c r="G7" s="8"/>
      <c r="H7" s="9"/>
      <c r="I7" s="1"/>
      <c r="J7" s="1"/>
      <c r="K7" s="2"/>
    </row>
    <row r="8" spans="1:11" x14ac:dyDescent="0.3">
      <c r="A8" s="1"/>
      <c r="B8" s="23" t="s">
        <v>126</v>
      </c>
      <c r="C8" s="1"/>
      <c r="D8" s="1"/>
      <c r="E8" s="1"/>
      <c r="F8" s="1"/>
      <c r="G8" s="1"/>
      <c r="H8" s="10"/>
      <c r="I8" s="1"/>
      <c r="J8" s="1"/>
      <c r="K8" s="2"/>
    </row>
    <row r="9" spans="1:11" x14ac:dyDescent="0.3">
      <c r="A9" s="1"/>
      <c r="B9" s="23" t="s">
        <v>127</v>
      </c>
      <c r="C9" s="1"/>
      <c r="D9" s="1"/>
      <c r="E9" s="1"/>
      <c r="F9" s="1"/>
      <c r="G9" s="1"/>
      <c r="H9" s="10"/>
      <c r="I9" s="1"/>
      <c r="J9" s="1"/>
      <c r="K9" s="2"/>
    </row>
    <row r="10" spans="1:11" x14ac:dyDescent="0.3">
      <c r="A10" s="1"/>
      <c r="B10" s="23" t="s">
        <v>16</v>
      </c>
      <c r="C10" s="11"/>
      <c r="D10" s="11"/>
      <c r="E10" s="11"/>
      <c r="F10" s="11"/>
      <c r="G10" s="11"/>
      <c r="H10" s="12"/>
      <c r="I10" s="1"/>
      <c r="J10" s="1"/>
      <c r="K10" s="2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</row>
    <row r="12" spans="1:11" x14ac:dyDescent="0.3">
      <c r="A12" s="1"/>
      <c r="B12" s="7" t="s">
        <v>9</v>
      </c>
      <c r="C12" s="1"/>
      <c r="D12" s="1"/>
      <c r="E12" s="1"/>
      <c r="F12" s="1"/>
      <c r="G12" s="1"/>
      <c r="H12" s="1"/>
      <c r="I12" s="1"/>
      <c r="J12" s="1"/>
      <c r="K12" s="2"/>
    </row>
    <row r="13" spans="1:11" ht="16.2" x14ac:dyDescent="0.35">
      <c r="A13" s="1"/>
      <c r="B13" s="80" t="s">
        <v>132</v>
      </c>
      <c r="C13" s="8"/>
      <c r="D13" s="8"/>
      <c r="E13" s="8"/>
      <c r="F13" s="8"/>
      <c r="G13" s="8"/>
      <c r="H13" s="9"/>
      <c r="I13" s="1"/>
      <c r="J13" s="1"/>
      <c r="K13" s="2"/>
    </row>
    <row r="14" spans="1:11" x14ac:dyDescent="0.3">
      <c r="A14" s="1"/>
      <c r="B14" s="23" t="s">
        <v>17</v>
      </c>
      <c r="C14" s="1"/>
      <c r="D14" s="1"/>
      <c r="E14" s="1"/>
      <c r="F14" s="1"/>
      <c r="G14" s="1"/>
      <c r="H14" s="10"/>
      <c r="I14" s="1"/>
      <c r="J14" s="1"/>
      <c r="K14" s="2"/>
    </row>
    <row r="15" spans="1:11" x14ac:dyDescent="0.3">
      <c r="A15" s="1"/>
      <c r="B15" s="23" t="s">
        <v>128</v>
      </c>
      <c r="C15" s="1"/>
      <c r="D15" s="1"/>
      <c r="E15" s="1"/>
      <c r="F15" s="1"/>
      <c r="G15" s="1"/>
      <c r="H15" s="10"/>
      <c r="I15" s="1"/>
      <c r="J15" s="1"/>
      <c r="K15" s="2"/>
    </row>
    <row r="16" spans="1:11" x14ac:dyDescent="0.3">
      <c r="A16" s="1"/>
      <c r="B16" s="23" t="s">
        <v>129</v>
      </c>
      <c r="C16" s="1"/>
      <c r="D16" s="1"/>
      <c r="E16" s="1"/>
      <c r="F16" s="1"/>
      <c r="G16" s="1"/>
      <c r="H16" s="10"/>
      <c r="I16" s="1"/>
      <c r="J16" s="1"/>
      <c r="K16" s="2"/>
    </row>
    <row r="17" spans="1:11" x14ac:dyDescent="0.3">
      <c r="A17" s="1"/>
      <c r="B17" s="23"/>
      <c r="C17" s="1"/>
      <c r="D17" s="1"/>
      <c r="E17" s="1"/>
      <c r="F17" s="1"/>
      <c r="G17" s="1"/>
      <c r="H17" s="10"/>
      <c r="I17" s="1"/>
      <c r="J17" s="1"/>
      <c r="K17" s="2"/>
    </row>
    <row r="18" spans="1:11" ht="16.2" x14ac:dyDescent="0.35">
      <c r="A18" s="1"/>
      <c r="B18" s="79" t="s">
        <v>133</v>
      </c>
      <c r="C18" s="1"/>
      <c r="D18" s="1"/>
      <c r="E18" s="1"/>
      <c r="F18" s="1"/>
      <c r="G18" s="1"/>
      <c r="H18" s="10"/>
      <c r="I18" s="1"/>
      <c r="J18" s="1"/>
      <c r="K18" s="2"/>
    </row>
    <row r="19" spans="1:11" x14ac:dyDescent="0.3">
      <c r="A19" s="1"/>
      <c r="B19" s="23" t="s">
        <v>73</v>
      </c>
      <c r="C19" s="1"/>
      <c r="D19" s="1"/>
      <c r="E19" s="1"/>
      <c r="F19" s="1"/>
      <c r="G19" s="1"/>
      <c r="H19" s="10"/>
      <c r="I19" s="1"/>
      <c r="J19" s="1"/>
      <c r="K19" s="2"/>
    </row>
    <row r="20" spans="1:11" x14ac:dyDescent="0.3">
      <c r="A20" s="1"/>
      <c r="B20" s="23" t="s">
        <v>74</v>
      </c>
      <c r="C20" s="1"/>
      <c r="D20" s="1"/>
      <c r="E20" s="1"/>
      <c r="F20" s="1"/>
      <c r="G20" s="1"/>
      <c r="H20" s="10"/>
      <c r="I20" s="1"/>
      <c r="J20" s="1"/>
      <c r="K20" s="2"/>
    </row>
    <row r="21" spans="1:11" x14ac:dyDescent="0.3">
      <c r="A21" s="1"/>
      <c r="B21" s="23" t="s">
        <v>130</v>
      </c>
      <c r="C21" s="1"/>
      <c r="D21" s="1"/>
      <c r="E21" s="1"/>
      <c r="F21" s="1"/>
      <c r="G21" s="1"/>
      <c r="H21" s="10"/>
      <c r="I21" s="1"/>
      <c r="J21" s="1"/>
      <c r="K21" s="2"/>
    </row>
    <row r="22" spans="1:11" x14ac:dyDescent="0.3">
      <c r="A22" s="1"/>
      <c r="B22" s="81" t="s">
        <v>131</v>
      </c>
      <c r="C22" s="11"/>
      <c r="D22" s="11"/>
      <c r="E22" s="11"/>
      <c r="F22" s="11"/>
      <c r="G22" s="11"/>
      <c r="H22" s="12"/>
      <c r="I22" s="1"/>
      <c r="J22" s="1"/>
      <c r="K22" s="2"/>
    </row>
    <row r="23" spans="1:11" x14ac:dyDescent="0.3">
      <c r="A23" s="1"/>
      <c r="B23" s="98"/>
      <c r="C23" s="1"/>
      <c r="D23" s="1"/>
      <c r="E23" s="1"/>
      <c r="F23" s="1"/>
      <c r="G23" s="1"/>
      <c r="H23" s="10"/>
      <c r="I23" s="1"/>
      <c r="J23" s="1"/>
      <c r="K23" s="2"/>
    </row>
    <row r="24" spans="1:11" ht="16.2" x14ac:dyDescent="0.35">
      <c r="A24" s="1"/>
      <c r="B24" s="79" t="s">
        <v>134</v>
      </c>
      <c r="C24" s="1"/>
      <c r="D24" s="1"/>
      <c r="E24" s="1"/>
      <c r="F24" s="1"/>
      <c r="G24" s="1"/>
      <c r="H24" s="10"/>
      <c r="I24" s="1"/>
      <c r="J24" s="1"/>
      <c r="K24" s="2"/>
    </row>
    <row r="25" spans="1:11" x14ac:dyDescent="0.3">
      <c r="A25" s="1"/>
      <c r="B25" s="23" t="s">
        <v>73</v>
      </c>
      <c r="C25" s="1"/>
      <c r="D25" s="1"/>
      <c r="E25" s="1"/>
      <c r="F25" s="1"/>
      <c r="G25" s="1"/>
      <c r="H25" s="10"/>
      <c r="I25" s="1"/>
      <c r="J25" s="1"/>
      <c r="K25" s="2"/>
    </row>
    <row r="26" spans="1:11" x14ac:dyDescent="0.3">
      <c r="A26" s="1"/>
      <c r="B26" s="23" t="s">
        <v>74</v>
      </c>
      <c r="C26" s="1"/>
      <c r="D26" s="1"/>
      <c r="E26" s="1"/>
      <c r="F26" s="1"/>
      <c r="G26" s="1"/>
      <c r="H26" s="10"/>
      <c r="I26" s="1"/>
      <c r="J26" s="1"/>
      <c r="K26" s="2"/>
    </row>
    <row r="27" spans="1:11" x14ac:dyDescent="0.3">
      <c r="A27" s="1"/>
      <c r="B27" s="23" t="s">
        <v>75</v>
      </c>
      <c r="C27" s="1"/>
      <c r="D27" s="1"/>
      <c r="E27" s="1"/>
      <c r="F27" s="1"/>
      <c r="G27" s="1"/>
      <c r="H27" s="10"/>
      <c r="I27" s="1"/>
      <c r="J27" s="1"/>
      <c r="K27" s="2"/>
    </row>
    <row r="28" spans="1:11" x14ac:dyDescent="0.3">
      <c r="A28" s="1"/>
      <c r="B28" s="81" t="s">
        <v>76</v>
      </c>
      <c r="C28" s="11"/>
      <c r="D28" s="11"/>
      <c r="E28" s="11"/>
      <c r="F28" s="11"/>
      <c r="G28" s="11"/>
      <c r="H28" s="12"/>
      <c r="I28" s="1"/>
      <c r="J28" s="1"/>
      <c r="K28" s="2"/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</row>
    <row r="30" spans="1:11" x14ac:dyDescent="0.3">
      <c r="A30" s="1"/>
      <c r="B30" s="7" t="s">
        <v>82</v>
      </c>
      <c r="C30" s="1"/>
      <c r="D30" s="1"/>
      <c r="E30" s="1"/>
      <c r="F30" s="1"/>
      <c r="G30" s="1"/>
      <c r="H30" s="1"/>
      <c r="I30" s="1"/>
      <c r="J30" s="1"/>
      <c r="K30" s="2"/>
    </row>
    <row r="31" spans="1:11" x14ac:dyDescent="0.3">
      <c r="A31" s="1"/>
      <c r="B31" s="97" t="s">
        <v>83</v>
      </c>
      <c r="C31" s="8"/>
      <c r="D31" s="8"/>
      <c r="E31" s="8"/>
      <c r="F31" s="8"/>
      <c r="G31" s="8"/>
      <c r="H31" s="9"/>
      <c r="I31" s="1"/>
      <c r="J31" s="1"/>
      <c r="K31" s="2"/>
    </row>
    <row r="32" spans="1:11" x14ac:dyDescent="0.3">
      <c r="A32" s="1"/>
      <c r="B32" s="98" t="s">
        <v>84</v>
      </c>
      <c r="C32" s="1"/>
      <c r="D32" s="1"/>
      <c r="E32" s="1"/>
      <c r="F32" s="1"/>
      <c r="G32" s="1"/>
      <c r="H32" s="10"/>
      <c r="I32" s="1"/>
      <c r="J32" s="1"/>
      <c r="K32" s="2"/>
    </row>
    <row r="33" spans="1:11" x14ac:dyDescent="0.3">
      <c r="A33" s="1"/>
      <c r="B33" s="81" t="s">
        <v>85</v>
      </c>
      <c r="C33" s="11"/>
      <c r="D33" s="11"/>
      <c r="E33" s="11"/>
      <c r="F33" s="11"/>
      <c r="G33" s="11"/>
      <c r="H33" s="12"/>
      <c r="I33" s="1"/>
      <c r="J33" s="1"/>
      <c r="K33" s="2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11" x14ac:dyDescent="0.3">
      <c r="A35" s="1"/>
      <c r="B35" s="13" t="s">
        <v>86</v>
      </c>
      <c r="C35" s="14"/>
      <c r="D35" s="14"/>
      <c r="E35" s="14"/>
      <c r="F35" s="14"/>
      <c r="G35" s="14"/>
      <c r="H35" s="14"/>
      <c r="I35" s="15"/>
      <c r="J35" s="1"/>
      <c r="K35" s="2"/>
    </row>
    <row r="36" spans="1:11" x14ac:dyDescent="0.3">
      <c r="A36" s="1"/>
      <c r="B36" s="24" t="s">
        <v>10</v>
      </c>
      <c r="C36" s="16"/>
      <c r="D36" s="16"/>
      <c r="E36" s="16"/>
      <c r="F36" s="16"/>
      <c r="G36" s="16"/>
      <c r="H36" s="17"/>
      <c r="I36" s="15"/>
      <c r="J36" s="1"/>
      <c r="K36" s="2"/>
    </row>
    <row r="37" spans="1:11" x14ac:dyDescent="0.3">
      <c r="A37" s="1"/>
      <c r="B37" s="25" t="s">
        <v>11</v>
      </c>
      <c r="C37" s="18"/>
      <c r="D37" s="18"/>
      <c r="E37" s="18"/>
      <c r="F37" s="18"/>
      <c r="G37" s="18"/>
      <c r="H37" s="19"/>
      <c r="I37" s="15"/>
      <c r="J37" s="1"/>
      <c r="K37" s="2"/>
    </row>
    <row r="38" spans="1:11" x14ac:dyDescent="0.3">
      <c r="A38" s="1"/>
      <c r="B38" s="25" t="s">
        <v>12</v>
      </c>
      <c r="C38" s="18"/>
      <c r="D38" s="18"/>
      <c r="E38" s="18"/>
      <c r="F38" s="18"/>
      <c r="G38" s="18"/>
      <c r="H38" s="19"/>
      <c r="I38" s="15"/>
      <c r="J38" s="1"/>
      <c r="K38" s="2"/>
    </row>
    <row r="39" spans="1:11" x14ac:dyDescent="0.3">
      <c r="A39" s="1"/>
      <c r="B39" s="25" t="s">
        <v>13</v>
      </c>
      <c r="C39" s="18"/>
      <c r="D39" s="18"/>
      <c r="E39" s="18"/>
      <c r="F39" s="18"/>
      <c r="G39" s="18"/>
      <c r="H39" s="19"/>
      <c r="I39" s="15"/>
      <c r="J39" s="1"/>
      <c r="K39" s="2"/>
    </row>
    <row r="40" spans="1:11" x14ac:dyDescent="0.3">
      <c r="A40" s="1"/>
      <c r="B40" s="26" t="s">
        <v>14</v>
      </c>
      <c r="C40" s="20"/>
      <c r="D40" s="20"/>
      <c r="E40" s="20"/>
      <c r="F40" s="20"/>
      <c r="G40" s="20"/>
      <c r="H40" s="21"/>
      <c r="I40" s="15"/>
      <c r="J40" s="1"/>
      <c r="K40" s="2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2:10" x14ac:dyDescent="0.3">
      <c r="B49" s="2"/>
      <c r="C49" s="2"/>
      <c r="D49" s="2"/>
      <c r="E49" s="2"/>
      <c r="F49" s="2"/>
      <c r="G49" s="2"/>
      <c r="H49" s="2"/>
      <c r="I49" s="2"/>
      <c r="J49" s="2"/>
    </row>
  </sheetData>
  <mergeCells count="2">
    <mergeCell ref="B2:H2"/>
    <mergeCell ref="B3:H3"/>
  </mergeCells>
  <pageMargins left="0.75" right="0.75" top="0.5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showRowColHeaders="0" topLeftCell="A25" zoomScale="120" zoomScaleNormal="120" workbookViewId="0">
      <selection activeCell="B29" sqref="B29:E36"/>
    </sheetView>
  </sheetViews>
  <sheetFormatPr defaultColWidth="9.109375" defaultRowHeight="13.8" x14ac:dyDescent="0.25"/>
  <cols>
    <col min="1" max="1" width="3.109375" style="27" customWidth="1"/>
    <col min="2" max="2" width="22.5546875" style="27" customWidth="1"/>
    <col min="3" max="3" width="9.5546875" style="27" bestFit="1" customWidth="1"/>
    <col min="4" max="4" width="6.6640625" style="27" hidden="1" customWidth="1"/>
    <col min="5" max="5" width="13.33203125" style="27" bestFit="1" customWidth="1"/>
    <col min="6" max="6" width="9.109375" style="27"/>
    <col min="7" max="7" width="4" style="27" customWidth="1"/>
    <col min="8" max="16384" width="9.109375" style="27"/>
  </cols>
  <sheetData>
    <row r="1" spans="1:16" x14ac:dyDescent="0.25">
      <c r="A1" s="60"/>
      <c r="B1" s="62"/>
      <c r="C1" s="62"/>
      <c r="D1" s="62"/>
      <c r="E1" s="62"/>
      <c r="F1" s="62"/>
      <c r="G1" s="63"/>
    </row>
    <row r="2" spans="1:16" ht="18" x14ac:dyDescent="0.35">
      <c r="A2" s="64"/>
      <c r="B2" s="169"/>
      <c r="C2" s="170"/>
      <c r="D2" s="170"/>
      <c r="E2" s="170"/>
      <c r="F2" s="171"/>
      <c r="G2" s="65"/>
    </row>
    <row r="3" spans="1:16" ht="18" x14ac:dyDescent="0.35">
      <c r="A3" s="64"/>
      <c r="B3" s="172" t="s">
        <v>140</v>
      </c>
      <c r="C3" s="173"/>
      <c r="D3" s="173"/>
      <c r="E3" s="173"/>
      <c r="F3" s="174"/>
      <c r="G3" s="65"/>
    </row>
    <row r="4" spans="1:16" ht="18" x14ac:dyDescent="0.35">
      <c r="A4" s="64"/>
      <c r="B4" s="172" t="s">
        <v>141</v>
      </c>
      <c r="C4" s="173"/>
      <c r="D4" s="173"/>
      <c r="E4" s="173"/>
      <c r="F4" s="174"/>
      <c r="G4" s="65"/>
    </row>
    <row r="5" spans="1:16" x14ac:dyDescent="0.25">
      <c r="A5" s="64"/>
      <c r="B5" s="82"/>
      <c r="C5" s="71"/>
      <c r="D5" s="71"/>
      <c r="E5" s="71"/>
      <c r="F5" s="83"/>
      <c r="G5" s="65"/>
    </row>
    <row r="6" spans="1:16" x14ac:dyDescent="0.25">
      <c r="A6" s="64"/>
      <c r="B6" s="84"/>
      <c r="C6" s="36" t="s">
        <v>18</v>
      </c>
      <c r="D6" s="36"/>
      <c r="E6" s="71" t="s">
        <v>19</v>
      </c>
      <c r="F6" s="37"/>
      <c r="G6" s="65"/>
      <c r="J6" s="85"/>
    </row>
    <row r="7" spans="1:16" x14ac:dyDescent="0.25">
      <c r="A7" s="64"/>
      <c r="B7" s="84"/>
      <c r="C7" s="36"/>
      <c r="D7" s="36"/>
      <c r="E7" s="36"/>
      <c r="F7" s="37"/>
      <c r="G7" s="65"/>
      <c r="J7" s="85"/>
    </row>
    <row r="8" spans="1:16" x14ac:dyDescent="0.25">
      <c r="A8" s="64"/>
      <c r="B8" s="34" t="s">
        <v>0</v>
      </c>
      <c r="C8" s="78">
        <v>1</v>
      </c>
      <c r="D8" s="36"/>
      <c r="E8" s="41">
        <v>3500</v>
      </c>
      <c r="F8" s="37"/>
      <c r="G8" s="65"/>
      <c r="J8" s="85"/>
    </row>
    <row r="9" spans="1:16" x14ac:dyDescent="0.25">
      <c r="A9" s="64"/>
      <c r="B9" s="34"/>
      <c r="C9" s="36"/>
      <c r="D9" s="36"/>
      <c r="E9" s="36"/>
      <c r="F9" s="37"/>
      <c r="G9" s="65"/>
    </row>
    <row r="10" spans="1:16" x14ac:dyDescent="0.25">
      <c r="A10" s="64"/>
      <c r="B10" s="34" t="s">
        <v>90</v>
      </c>
      <c r="C10" s="36"/>
      <c r="D10" s="36"/>
      <c r="E10" s="36"/>
      <c r="F10" s="37"/>
      <c r="G10" s="65"/>
    </row>
    <row r="11" spans="1:16" x14ac:dyDescent="0.25">
      <c r="A11" s="64"/>
      <c r="B11" s="39" t="s">
        <v>93</v>
      </c>
      <c r="C11" s="43">
        <v>0.15</v>
      </c>
      <c r="D11" s="36"/>
      <c r="E11" s="86">
        <f>C11</f>
        <v>0.15</v>
      </c>
      <c r="F11" s="37"/>
      <c r="G11" s="65"/>
    </row>
    <row r="12" spans="1:16" x14ac:dyDescent="0.25">
      <c r="A12" s="64"/>
      <c r="B12" s="39" t="s">
        <v>94</v>
      </c>
      <c r="C12" s="43">
        <v>7.0000000000000007E-2</v>
      </c>
      <c r="D12" s="36"/>
      <c r="E12" s="86">
        <f>C12</f>
        <v>7.0000000000000007E-2</v>
      </c>
      <c r="F12" s="37"/>
      <c r="G12" s="65"/>
    </row>
    <row r="13" spans="1:16" x14ac:dyDescent="0.25">
      <c r="A13" s="64"/>
      <c r="B13" s="39" t="s">
        <v>95</v>
      </c>
      <c r="C13" s="43"/>
      <c r="D13" s="36"/>
      <c r="E13" s="86">
        <f>C13</f>
        <v>0</v>
      </c>
      <c r="F13" s="37"/>
      <c r="G13" s="65"/>
    </row>
    <row r="14" spans="1:16" x14ac:dyDescent="0.25">
      <c r="A14" s="64"/>
      <c r="B14" s="39"/>
      <c r="C14" s="36"/>
      <c r="D14" s="36"/>
      <c r="E14" s="36"/>
      <c r="F14" s="37"/>
      <c r="G14" s="65"/>
    </row>
    <row r="15" spans="1:16" x14ac:dyDescent="0.25">
      <c r="A15" s="64"/>
      <c r="B15" s="34" t="s">
        <v>91</v>
      </c>
      <c r="C15" s="36"/>
      <c r="D15" s="36"/>
      <c r="E15" s="36"/>
      <c r="F15" s="37"/>
      <c r="G15" s="65"/>
      <c r="P15" s="27">
        <f>'Loans to Pay Back'!N40:W40</f>
        <v>0</v>
      </c>
    </row>
    <row r="16" spans="1:16" x14ac:dyDescent="0.25">
      <c r="A16" s="64"/>
      <c r="B16" s="39" t="s">
        <v>92</v>
      </c>
      <c r="C16" s="43">
        <v>0.1</v>
      </c>
      <c r="D16" s="36"/>
      <c r="E16" s="86">
        <f>C16</f>
        <v>0.1</v>
      </c>
      <c r="F16" s="37"/>
      <c r="G16" s="65"/>
    </row>
    <row r="17" spans="1:10" x14ac:dyDescent="0.25">
      <c r="A17" s="64"/>
      <c r="B17" s="39" t="s">
        <v>96</v>
      </c>
      <c r="C17" s="43">
        <v>0.15</v>
      </c>
      <c r="D17" s="36"/>
      <c r="E17" s="86">
        <f>C17</f>
        <v>0.15</v>
      </c>
      <c r="F17" s="37"/>
      <c r="G17" s="65"/>
    </row>
    <row r="18" spans="1:10" x14ac:dyDescent="0.25">
      <c r="A18" s="64"/>
      <c r="B18" s="39"/>
      <c r="C18" s="36"/>
      <c r="D18" s="36"/>
      <c r="E18" s="36"/>
      <c r="F18" s="37"/>
      <c r="G18" s="65"/>
    </row>
    <row r="19" spans="1:10" x14ac:dyDescent="0.25">
      <c r="A19" s="64"/>
      <c r="B19" s="34" t="s">
        <v>5</v>
      </c>
      <c r="C19" s="36"/>
      <c r="D19" s="36"/>
      <c r="E19" s="36"/>
      <c r="F19" s="37"/>
      <c r="G19" s="65"/>
    </row>
    <row r="20" spans="1:10" x14ac:dyDescent="0.25">
      <c r="A20" s="64"/>
      <c r="B20" s="39" t="s">
        <v>6</v>
      </c>
      <c r="C20" s="78">
        <f>1/(1-SUM(C11:C17))</f>
        <v>1.8867924528301885</v>
      </c>
      <c r="D20" s="36"/>
      <c r="E20" s="55">
        <f>1/(1-SUM(E11:E17))*E8</f>
        <v>6603.7735849056598</v>
      </c>
      <c r="F20" s="37"/>
      <c r="G20" s="65"/>
    </row>
    <row r="21" spans="1:10" x14ac:dyDescent="0.25">
      <c r="A21" s="64"/>
      <c r="B21" s="34"/>
      <c r="C21" s="36"/>
      <c r="D21" s="36"/>
      <c r="E21" s="36"/>
      <c r="F21" s="37"/>
      <c r="G21" s="65"/>
    </row>
    <row r="22" spans="1:10" ht="18" x14ac:dyDescent="0.35">
      <c r="A22" s="64"/>
      <c r="B22" s="139" t="str">
        <f>"You must earn "&amp;TEXT(C20,"$0.00")&amp;" for very $1.00 you borrow,"</f>
        <v>You must earn $1.89 for very $1.00 you borrow,</v>
      </c>
      <c r="C22" s="76"/>
      <c r="D22" s="76"/>
      <c r="E22" s="76"/>
      <c r="F22" s="140"/>
      <c r="G22" s="65"/>
    </row>
    <row r="23" spans="1:10" ht="18" x14ac:dyDescent="0.35">
      <c r="A23" s="64"/>
      <c r="B23" s="145" t="str">
        <f>"a "&amp;TEXT(C20-1,"0.0%")&amp;" increase in what you must earn!!!!"</f>
        <v>a 88.7% increase in what you must earn!!!!</v>
      </c>
      <c r="C23" s="141"/>
      <c r="D23" s="142"/>
      <c r="E23" s="143"/>
      <c r="F23" s="144"/>
      <c r="G23" s="65"/>
    </row>
    <row r="24" spans="1:10" ht="14.4" thickBot="1" x14ac:dyDescent="0.3">
      <c r="A24" s="67"/>
      <c r="B24" s="69"/>
      <c r="C24" s="69"/>
      <c r="D24" s="69"/>
      <c r="E24" s="69"/>
      <c r="F24" s="69"/>
      <c r="G24" s="70"/>
    </row>
    <row r="26" spans="1:10" ht="18" x14ac:dyDescent="0.35">
      <c r="I26" s="36"/>
      <c r="J26" s="146" t="str">
        <f>"You must earn "&amp;TEXT(C20,"$0.00")&amp;" for every $1.00 borrowed!"</f>
        <v>You must earn $1.89 for every $1.00 borrowed!</v>
      </c>
    </row>
    <row r="28" spans="1:10" ht="14.4" thickBot="1" x14ac:dyDescent="0.3">
      <c r="B28" s="74" t="s">
        <v>79</v>
      </c>
    </row>
    <row r="29" spans="1:10" x14ac:dyDescent="0.25">
      <c r="B29" s="156" t="s">
        <v>139</v>
      </c>
      <c r="C29" s="129">
        <f>C20</f>
        <v>1.8867924528301885</v>
      </c>
      <c r="D29" s="157"/>
      <c r="E29" s="130">
        <f>E20</f>
        <v>6603.7735849056598</v>
      </c>
    </row>
    <row r="30" spans="1:10" x14ac:dyDescent="0.25">
      <c r="B30" s="158" t="s">
        <v>56</v>
      </c>
      <c r="C30" s="99"/>
      <c r="D30" s="36"/>
      <c r="E30" s="159"/>
    </row>
    <row r="31" spans="1:10" x14ac:dyDescent="0.25">
      <c r="B31" s="133" t="str">
        <f>IF(C11=0,"Federal Taxes","Federal Taxes at "&amp;TEXT(C11,"0.0%"))</f>
        <v>Federal Taxes at 15.0%</v>
      </c>
      <c r="C31" s="99">
        <f>$C$29*C11</f>
        <v>0.28301886792452824</v>
      </c>
      <c r="D31" s="36"/>
      <c r="E31" s="159">
        <f>$E$29*E11</f>
        <v>990.56603773584891</v>
      </c>
    </row>
    <row r="32" spans="1:10" x14ac:dyDescent="0.25">
      <c r="B32" s="133" t="str">
        <f>IF(C12=0,"State Taxes","State Taxes at "&amp;TEXT(C12,"0.0%"))</f>
        <v>State Taxes at 7.0%</v>
      </c>
      <c r="C32" s="99">
        <f>$C$29*C12</f>
        <v>0.13207547169811321</v>
      </c>
      <c r="D32" s="36"/>
      <c r="E32" s="159">
        <f>$E$29*E12</f>
        <v>462.26415094339626</v>
      </c>
    </row>
    <row r="33" spans="2:5" x14ac:dyDescent="0.25">
      <c r="B33" s="133" t="str">
        <f>IF(C13=0,"City Taxes","Cith Taxes at "&amp;TEXT(C13,"0.0%"))</f>
        <v>City Taxes</v>
      </c>
      <c r="C33" s="99">
        <f>$C$29*C13</f>
        <v>0</v>
      </c>
      <c r="D33" s="36"/>
      <c r="E33" s="159">
        <f>$E$29*E13</f>
        <v>0</v>
      </c>
    </row>
    <row r="34" spans="2:5" x14ac:dyDescent="0.25">
      <c r="B34" s="133" t="str">
        <f>IF(C16=0,"Charity","Charity at "&amp;TEXT(C16,"0.0%"))</f>
        <v>Charity at 10.0%</v>
      </c>
      <c r="C34" s="50">
        <f>C16*C29</f>
        <v>0.18867924528301885</v>
      </c>
      <c r="D34" s="36"/>
      <c r="E34" s="132">
        <f>E16*E29</f>
        <v>660.37735849056605</v>
      </c>
    </row>
    <row r="35" spans="2:5" x14ac:dyDescent="0.25">
      <c r="B35" s="133" t="str">
        <f>IF(C17=0,"Savings","Savings at "&amp;TEXT(C17,"0.0%"))</f>
        <v>Savings at 15.0%</v>
      </c>
      <c r="C35" s="50">
        <f>C17*C29</f>
        <v>0.28301886792452824</v>
      </c>
      <c r="D35" s="36"/>
      <c r="E35" s="132">
        <f>E17*E29</f>
        <v>990.56603773584891</v>
      </c>
    </row>
    <row r="36" spans="2:5" ht="14.4" thickBot="1" x14ac:dyDescent="0.3">
      <c r="B36" s="160" t="s">
        <v>77</v>
      </c>
      <c r="C36" s="135">
        <f>C29-SUM(C31:C35)</f>
        <v>1</v>
      </c>
      <c r="D36" s="161"/>
      <c r="E36" s="136">
        <f>E29-SUM(E31:E35)</f>
        <v>3499.9999999999995</v>
      </c>
    </row>
    <row r="38" spans="2:5" x14ac:dyDescent="0.25">
      <c r="B38" s="74" t="s">
        <v>87</v>
      </c>
      <c r="E38" s="99"/>
    </row>
    <row r="39" spans="2:5" x14ac:dyDescent="0.25">
      <c r="B39" s="100" t="s">
        <v>89</v>
      </c>
      <c r="C39" s="101">
        <v>1</v>
      </c>
      <c r="D39" s="89">
        <v>1</v>
      </c>
      <c r="E39" s="99"/>
    </row>
    <row r="40" spans="2:5" x14ac:dyDescent="0.25">
      <c r="B40" s="39" t="s">
        <v>55</v>
      </c>
      <c r="C40" s="99"/>
      <c r="D40" s="90">
        <f>$C$34</f>
        <v>0.18867924528301885</v>
      </c>
      <c r="E40" s="99"/>
    </row>
    <row r="41" spans="2:5" x14ac:dyDescent="0.25">
      <c r="B41" s="39" t="s">
        <v>99</v>
      </c>
      <c r="C41" s="99"/>
      <c r="D41" s="90">
        <f>$C$35</f>
        <v>0.28301886792452824</v>
      </c>
      <c r="E41" s="99"/>
    </row>
    <row r="42" spans="2:5" x14ac:dyDescent="0.25">
      <c r="B42" s="39" t="s">
        <v>54</v>
      </c>
      <c r="C42" s="99"/>
      <c r="D42" s="90">
        <f>$C$33</f>
        <v>0</v>
      </c>
      <c r="E42" s="50"/>
    </row>
    <row r="43" spans="2:5" x14ac:dyDescent="0.25">
      <c r="B43" s="39" t="s">
        <v>53</v>
      </c>
      <c r="C43" s="99"/>
      <c r="D43" s="90">
        <f>$C$32</f>
        <v>0.13207547169811321</v>
      </c>
      <c r="E43" s="99"/>
    </row>
    <row r="44" spans="2:5" x14ac:dyDescent="0.25">
      <c r="B44" s="39" t="str">
        <f>"Federal Taxes at "&amp;C11</f>
        <v>Federal Taxes at 0.15</v>
      </c>
      <c r="C44" s="99"/>
      <c r="D44" s="90">
        <f>$C$31</f>
        <v>0.28301886792452824</v>
      </c>
    </row>
    <row r="45" spans="2:5" x14ac:dyDescent="0.25">
      <c r="B45" s="87" t="s">
        <v>78</v>
      </c>
      <c r="C45" s="102"/>
      <c r="D45" s="92">
        <f>$C$29</f>
        <v>1.8867924528301885</v>
      </c>
    </row>
  </sheetData>
  <mergeCells count="3"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14" zoomScale="80" zoomScaleNormal="80" workbookViewId="0">
      <selection activeCell="Q57" sqref="Q57"/>
    </sheetView>
  </sheetViews>
  <sheetFormatPr defaultColWidth="9.109375" defaultRowHeight="13.8" x14ac:dyDescent="0.25"/>
  <cols>
    <col min="1" max="1" width="3.6640625" style="27" customWidth="1"/>
    <col min="2" max="2" width="15.6640625" style="28" customWidth="1"/>
    <col min="3" max="3" width="9.5546875" style="29" bestFit="1" customWidth="1"/>
    <col min="4" max="4" width="10.6640625" style="27" bestFit="1" customWidth="1"/>
    <col min="5" max="8" width="11.6640625" style="27" customWidth="1"/>
    <col min="9" max="9" width="4.6640625" style="27" customWidth="1"/>
    <col min="10" max="10" width="24" style="27" customWidth="1"/>
    <col min="11" max="11" width="15.6640625" style="27" customWidth="1"/>
    <col min="12" max="12" width="3.6640625" style="27" customWidth="1"/>
    <col min="13" max="13" width="4.5546875" style="27" customWidth="1"/>
    <col min="14" max="16384" width="9.109375" style="27"/>
  </cols>
  <sheetData>
    <row r="1" spans="1:14" x14ac:dyDescent="0.25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4" ht="14.4" thickBot="1" x14ac:dyDescent="0.3">
      <c r="A2" s="64"/>
      <c r="B2" s="30"/>
      <c r="C2" s="31"/>
      <c r="D2" s="32"/>
      <c r="E2" s="32"/>
      <c r="F2" s="32"/>
      <c r="G2" s="32"/>
      <c r="H2" s="32"/>
      <c r="I2" s="32"/>
      <c r="J2" s="32"/>
      <c r="K2" s="33"/>
      <c r="L2" s="65"/>
    </row>
    <row r="3" spans="1:14" ht="22.8" x14ac:dyDescent="0.4">
      <c r="A3" s="64"/>
      <c r="B3" s="111"/>
      <c r="C3" s="178" t="s">
        <v>112</v>
      </c>
      <c r="D3" s="179"/>
      <c r="E3" s="179"/>
      <c r="F3" s="179"/>
      <c r="G3" s="179"/>
      <c r="H3" s="179"/>
      <c r="I3" s="179"/>
      <c r="J3" s="180"/>
      <c r="K3" s="96"/>
      <c r="L3" s="65"/>
    </row>
    <row r="4" spans="1:14" ht="23.4" thickBot="1" x14ac:dyDescent="0.45">
      <c r="A4" s="64"/>
      <c r="B4" s="111"/>
      <c r="C4" s="181" t="s">
        <v>81</v>
      </c>
      <c r="D4" s="182"/>
      <c r="E4" s="182"/>
      <c r="F4" s="182"/>
      <c r="G4" s="182"/>
      <c r="H4" s="182"/>
      <c r="I4" s="182"/>
      <c r="J4" s="183"/>
      <c r="K4" s="96"/>
      <c r="L4" s="65"/>
    </row>
    <row r="5" spans="1:14" ht="22.8" x14ac:dyDescent="0.4">
      <c r="A5" s="64"/>
      <c r="B5" s="110"/>
      <c r="C5" s="77"/>
      <c r="D5" s="77"/>
      <c r="E5" s="77"/>
      <c r="F5" s="77"/>
      <c r="G5" s="77"/>
      <c r="H5" s="77"/>
      <c r="I5" s="77"/>
      <c r="J5" s="77"/>
      <c r="K5" s="96"/>
      <c r="L5" s="65"/>
    </row>
    <row r="6" spans="1:14" x14ac:dyDescent="0.25">
      <c r="A6" s="64"/>
      <c r="B6" s="34"/>
      <c r="C6" s="75" t="s">
        <v>80</v>
      </c>
      <c r="D6" s="76"/>
      <c r="E6" s="76"/>
      <c r="F6" s="76"/>
      <c r="G6" s="76"/>
      <c r="H6" s="76"/>
      <c r="I6" s="76"/>
      <c r="J6" s="76"/>
      <c r="K6" s="37"/>
      <c r="L6" s="65"/>
    </row>
    <row r="7" spans="1:14" x14ac:dyDescent="0.25">
      <c r="A7" s="64"/>
      <c r="B7" s="34"/>
      <c r="C7" s="35"/>
      <c r="D7" s="36"/>
      <c r="E7" s="36"/>
      <c r="F7" s="36"/>
      <c r="G7" s="36"/>
      <c r="H7" s="36"/>
      <c r="I7" s="36"/>
      <c r="J7" s="36"/>
      <c r="K7" s="37"/>
      <c r="L7" s="65"/>
    </row>
    <row r="8" spans="1:14" x14ac:dyDescent="0.25">
      <c r="A8" s="64"/>
      <c r="B8" s="34"/>
      <c r="C8" s="35"/>
      <c r="D8" s="36"/>
      <c r="E8" s="93" t="s">
        <v>26</v>
      </c>
      <c r="F8" s="93" t="s">
        <v>30</v>
      </c>
      <c r="G8" s="93" t="s">
        <v>31</v>
      </c>
      <c r="H8" s="93" t="s">
        <v>32</v>
      </c>
      <c r="I8" s="94"/>
      <c r="J8" s="94"/>
      <c r="K8" s="95" t="s">
        <v>33</v>
      </c>
      <c r="L8" s="65"/>
      <c r="N8" s="74" t="s">
        <v>66</v>
      </c>
    </row>
    <row r="9" spans="1:14" x14ac:dyDescent="0.25">
      <c r="A9" s="64"/>
      <c r="B9" s="38" t="s">
        <v>23</v>
      </c>
      <c r="C9" s="35"/>
      <c r="D9" s="36"/>
      <c r="E9" s="36"/>
      <c r="F9" s="36"/>
      <c r="G9" s="36"/>
      <c r="H9" s="36"/>
      <c r="I9" s="36"/>
      <c r="J9" s="36"/>
      <c r="K9" s="37"/>
      <c r="L9" s="65"/>
    </row>
    <row r="10" spans="1:14" x14ac:dyDescent="0.25">
      <c r="A10" s="64"/>
      <c r="B10" s="39" t="s">
        <v>27</v>
      </c>
      <c r="C10" s="40"/>
      <c r="D10" s="36"/>
      <c r="E10" s="127">
        <v>3500</v>
      </c>
      <c r="F10" s="127">
        <v>3500</v>
      </c>
      <c r="G10" s="127">
        <v>3500</v>
      </c>
      <c r="H10" s="127">
        <v>3500</v>
      </c>
      <c r="I10" s="36"/>
      <c r="J10" s="72" t="s">
        <v>47</v>
      </c>
      <c r="K10" s="42">
        <f>+SUM(E10:H10)</f>
        <v>14000</v>
      </c>
      <c r="L10" s="65"/>
      <c r="N10" s="27" t="s">
        <v>57</v>
      </c>
    </row>
    <row r="11" spans="1:14" x14ac:dyDescent="0.25">
      <c r="A11" s="64"/>
      <c r="B11" s="39" t="s">
        <v>28</v>
      </c>
      <c r="C11" s="35"/>
      <c r="D11" s="36"/>
      <c r="E11" s="43">
        <v>6.8000000000000005E-2</v>
      </c>
      <c r="F11" s="43">
        <v>6.8000000000000005E-2</v>
      </c>
      <c r="G11" s="43">
        <v>6.8000000000000005E-2</v>
      </c>
      <c r="H11" s="43">
        <v>6.8000000000000005E-2</v>
      </c>
      <c r="I11" s="36"/>
      <c r="J11" s="72" t="s">
        <v>34</v>
      </c>
      <c r="K11" s="44">
        <f>(E10/$K$10*E11+F10/$K$10*F11+G10/$K$10*G11+H10/$K$10*H11)</f>
        <v>6.8000000000000005E-2</v>
      </c>
      <c r="L11" s="65"/>
      <c r="N11" s="27" t="s">
        <v>58</v>
      </c>
    </row>
    <row r="12" spans="1:14" x14ac:dyDescent="0.25">
      <c r="A12" s="64"/>
      <c r="B12" s="39"/>
      <c r="C12" s="35"/>
      <c r="D12" s="36"/>
      <c r="E12" s="36"/>
      <c r="F12" s="36"/>
      <c r="G12" s="36"/>
      <c r="H12" s="36"/>
      <c r="I12" s="36"/>
      <c r="J12" s="72"/>
      <c r="K12" s="37"/>
      <c r="L12" s="65"/>
    </row>
    <row r="13" spans="1:14" x14ac:dyDescent="0.25">
      <c r="A13" s="64"/>
      <c r="B13" s="38" t="s">
        <v>29</v>
      </c>
      <c r="C13" s="35"/>
      <c r="D13" s="36"/>
      <c r="E13" s="36"/>
      <c r="F13" s="36"/>
      <c r="G13" s="36"/>
      <c r="H13" s="36"/>
      <c r="I13" s="36"/>
      <c r="J13" s="72"/>
      <c r="K13" s="37"/>
      <c r="L13" s="65"/>
    </row>
    <row r="14" spans="1:14" x14ac:dyDescent="0.25">
      <c r="A14" s="64"/>
      <c r="B14" s="39" t="s">
        <v>48</v>
      </c>
      <c r="C14" s="35"/>
      <c r="D14" s="36"/>
      <c r="E14" s="45">
        <v>48</v>
      </c>
      <c r="F14" s="45">
        <v>36</v>
      </c>
      <c r="G14" s="45">
        <v>24</v>
      </c>
      <c r="H14" s="45">
        <v>12</v>
      </c>
      <c r="I14" s="36"/>
      <c r="J14" s="72"/>
      <c r="K14" s="37"/>
      <c r="L14" s="65"/>
      <c r="N14" s="27" t="s">
        <v>59</v>
      </c>
    </row>
    <row r="15" spans="1:14" x14ac:dyDescent="0.25">
      <c r="A15" s="64"/>
      <c r="B15" s="39" t="s">
        <v>51</v>
      </c>
      <c r="C15" s="35"/>
      <c r="D15" s="36"/>
      <c r="E15" s="45">
        <v>1</v>
      </c>
      <c r="F15" s="45">
        <v>1</v>
      </c>
      <c r="G15" s="45">
        <v>1</v>
      </c>
      <c r="H15" s="45">
        <v>1</v>
      </c>
      <c r="I15" s="36"/>
      <c r="J15" s="72" t="s">
        <v>35</v>
      </c>
      <c r="K15" s="37"/>
      <c r="L15" s="65"/>
      <c r="N15" s="27" t="s">
        <v>60</v>
      </c>
    </row>
    <row r="16" spans="1:14" x14ac:dyDescent="0.25">
      <c r="A16" s="64"/>
      <c r="B16" s="39" t="s">
        <v>22</v>
      </c>
      <c r="C16" s="35"/>
      <c r="D16" s="36"/>
      <c r="E16" s="46">
        <f>IF(E15=1,E10,IF(E10="",0,FV(E11/12,E14,,-E10,)))</f>
        <v>3500</v>
      </c>
      <c r="F16" s="46">
        <f t="shared" ref="F16:H16" si="0">IF(F15=1,F10,IF(F10="",0,FV(F11/12,F14,,-F10,)))</f>
        <v>3500</v>
      </c>
      <c r="G16" s="46">
        <f t="shared" si="0"/>
        <v>3500</v>
      </c>
      <c r="H16" s="46">
        <f t="shared" si="0"/>
        <v>3500</v>
      </c>
      <c r="I16" s="36"/>
      <c r="J16" s="73" t="s">
        <v>36</v>
      </c>
      <c r="K16" s="48">
        <f>SUM(E16:H16)</f>
        <v>14000</v>
      </c>
      <c r="L16" s="65"/>
      <c r="N16" s="27" t="s">
        <v>61</v>
      </c>
    </row>
    <row r="17" spans="1:14" x14ac:dyDescent="0.25">
      <c r="A17" s="64"/>
      <c r="B17" s="39"/>
      <c r="C17" s="35"/>
      <c r="D17" s="36"/>
      <c r="E17" s="104"/>
      <c r="F17" s="36"/>
      <c r="G17" s="36"/>
      <c r="H17" s="36"/>
      <c r="I17" s="36"/>
      <c r="J17" s="72"/>
      <c r="K17" s="37"/>
      <c r="L17" s="65"/>
    </row>
    <row r="18" spans="1:14" x14ac:dyDescent="0.25">
      <c r="A18" s="64"/>
      <c r="B18" s="38" t="s">
        <v>49</v>
      </c>
      <c r="C18" s="35"/>
      <c r="D18" s="36"/>
      <c r="E18" s="36"/>
      <c r="F18" s="36"/>
      <c r="G18" s="36"/>
      <c r="H18" s="36"/>
      <c r="I18" s="36"/>
      <c r="J18" s="72"/>
      <c r="K18" s="37"/>
      <c r="L18" s="65"/>
    </row>
    <row r="19" spans="1:14" x14ac:dyDescent="0.25">
      <c r="A19" s="64"/>
      <c r="B19" s="39" t="s">
        <v>20</v>
      </c>
      <c r="C19" s="35"/>
      <c r="D19" s="36"/>
      <c r="E19" s="45">
        <v>60</v>
      </c>
      <c r="F19" s="45">
        <v>60</v>
      </c>
      <c r="G19" s="45">
        <v>60</v>
      </c>
      <c r="H19" s="45">
        <v>60</v>
      </c>
      <c r="I19" s="36"/>
      <c r="J19" s="72" t="s">
        <v>37</v>
      </c>
      <c r="K19" s="47">
        <f>(E$10/$K$10*E19+F$10/$K$10*F19+G$10/$K$10*G19+H$10/$K$10*H19)</f>
        <v>60</v>
      </c>
      <c r="L19" s="65"/>
      <c r="N19" s="27" t="s">
        <v>62</v>
      </c>
    </row>
    <row r="20" spans="1:14" x14ac:dyDescent="0.25">
      <c r="A20" s="64"/>
      <c r="B20" s="39" t="s">
        <v>21</v>
      </c>
      <c r="C20" s="35"/>
      <c r="D20" s="36"/>
      <c r="E20" s="46">
        <f>IF(E16=0,"",PMT(E11/12,E19,-E16,,))</f>
        <v>68.974409773127832</v>
      </c>
      <c r="F20" s="46">
        <f>IF(F16=0,"",PMT(F11/12,F19,-F16,,))</f>
        <v>68.974409773127832</v>
      </c>
      <c r="G20" s="46">
        <f>IF(G16=0,"",PMT(G11/12,G19,-G16,,))</f>
        <v>68.974409773127832</v>
      </c>
      <c r="H20" s="46">
        <f>IF(H16=0,"",PMT(H11/12,H19,-H16,,))</f>
        <v>68.974409773127832</v>
      </c>
      <c r="I20" s="36"/>
      <c r="J20" s="72" t="s">
        <v>38</v>
      </c>
      <c r="K20" s="48">
        <f>SUM(E20:H20)</f>
        <v>275.89763909251133</v>
      </c>
      <c r="L20" s="65"/>
      <c r="N20" s="27" t="s">
        <v>63</v>
      </c>
    </row>
    <row r="21" spans="1:14" x14ac:dyDescent="0.25">
      <c r="A21" s="64"/>
      <c r="B21" s="39" t="s">
        <v>50</v>
      </c>
      <c r="C21" s="35"/>
      <c r="D21" s="36"/>
      <c r="E21" s="46">
        <f>IFERROR(E20*E19,"")</f>
        <v>4138.4645863876704</v>
      </c>
      <c r="F21" s="46">
        <f>IFERROR(F20*F19,"")</f>
        <v>4138.4645863876704</v>
      </c>
      <c r="G21" s="46">
        <f>IFERROR(G20*G19,"")</f>
        <v>4138.4645863876704</v>
      </c>
      <c r="H21" s="46">
        <f>IFERROR(H20*H19,"")</f>
        <v>4138.4645863876704</v>
      </c>
      <c r="I21" s="36"/>
      <c r="J21" s="72" t="s">
        <v>39</v>
      </c>
      <c r="K21" s="48">
        <f>SUM(E21:H21)</f>
        <v>16553.858345550681</v>
      </c>
      <c r="L21" s="65"/>
      <c r="N21" s="27" t="s">
        <v>64</v>
      </c>
    </row>
    <row r="22" spans="1:14" x14ac:dyDescent="0.25">
      <c r="A22" s="64"/>
      <c r="B22" s="109" t="s">
        <v>101</v>
      </c>
      <c r="C22" s="35"/>
      <c r="D22" s="36"/>
      <c r="E22" s="78">
        <f>IF(E10="","",E21/E10)</f>
        <v>1.1824184532536202</v>
      </c>
      <c r="F22" s="78">
        <f>IF(F10="","",F21/F10)</f>
        <v>1.1824184532536202</v>
      </c>
      <c r="G22" s="78">
        <f>IF(G10="",0,G21/G10)</f>
        <v>1.1824184532536202</v>
      </c>
      <c r="H22" s="78">
        <f>IF(H10="",0,H21/H10)</f>
        <v>1.1824184532536202</v>
      </c>
      <c r="I22" s="36"/>
      <c r="J22" s="72"/>
      <c r="K22" s="51">
        <f>(E$10/$K$10*E22+F$10/$K$10*F22+G$10/$K$10*G22+H$10/$K$10*H22)</f>
        <v>1.1824184532536202</v>
      </c>
      <c r="L22" s="66"/>
      <c r="N22" s="27" t="s">
        <v>65</v>
      </c>
    </row>
    <row r="23" spans="1:14" x14ac:dyDescent="0.25">
      <c r="A23" s="64"/>
      <c r="B23" s="49"/>
      <c r="C23" s="35"/>
      <c r="D23" s="36"/>
      <c r="E23" s="50"/>
      <c r="F23" s="50"/>
      <c r="G23" s="50"/>
      <c r="H23" s="50"/>
      <c r="I23" s="36"/>
      <c r="J23" s="72"/>
      <c r="K23" s="51"/>
      <c r="L23" s="66"/>
    </row>
    <row r="24" spans="1:14" x14ac:dyDescent="0.25">
      <c r="A24" s="64"/>
      <c r="B24" s="38" t="s">
        <v>1</v>
      </c>
      <c r="C24" s="35"/>
      <c r="D24" s="36"/>
      <c r="E24" s="36"/>
      <c r="F24" s="36"/>
      <c r="G24" s="36"/>
      <c r="H24" s="36"/>
      <c r="I24" s="36"/>
      <c r="J24" s="72"/>
      <c r="K24" s="37"/>
      <c r="L24" s="65"/>
    </row>
    <row r="25" spans="1:14" x14ac:dyDescent="0.25">
      <c r="A25" s="64"/>
      <c r="B25" s="39" t="s">
        <v>2</v>
      </c>
      <c r="C25" s="52"/>
      <c r="D25" s="36"/>
      <c r="E25" s="43">
        <v>0.15</v>
      </c>
      <c r="F25" s="86">
        <f>E25</f>
        <v>0.15</v>
      </c>
      <c r="G25" s="86">
        <f t="shared" ref="G25:H25" si="1">F25</f>
        <v>0.15</v>
      </c>
      <c r="H25" s="86">
        <f t="shared" si="1"/>
        <v>0.15</v>
      </c>
      <c r="I25" s="36"/>
      <c r="J25" s="72" t="s">
        <v>41</v>
      </c>
      <c r="K25" s="44">
        <f>(E$10/$K$10*E25+F$10/$K$10*F25+G$10/$K$10*G25+H$10/$K$10*H25)</f>
        <v>0.15</v>
      </c>
      <c r="L25" s="65"/>
      <c r="N25" s="27" t="s">
        <v>67</v>
      </c>
    </row>
    <row r="26" spans="1:14" x14ac:dyDescent="0.25">
      <c r="A26" s="64"/>
      <c r="B26" s="39" t="s">
        <v>3</v>
      </c>
      <c r="C26" s="52"/>
      <c r="D26" s="36"/>
      <c r="E26" s="43">
        <v>7.0000000000000007E-2</v>
      </c>
      <c r="F26" s="86">
        <f>E26</f>
        <v>7.0000000000000007E-2</v>
      </c>
      <c r="G26" s="86">
        <f t="shared" ref="G26:H27" si="2">F26</f>
        <v>7.0000000000000007E-2</v>
      </c>
      <c r="H26" s="86">
        <f t="shared" si="2"/>
        <v>7.0000000000000007E-2</v>
      </c>
      <c r="I26" s="36"/>
      <c r="J26" s="72" t="s">
        <v>43</v>
      </c>
      <c r="K26" s="44">
        <f>(E$10/$K$10*E26+F$10/$K$10*F26+G$10/$K$10*G26+H$10/$K$10*H26)</f>
        <v>7.0000000000000007E-2</v>
      </c>
      <c r="L26" s="65"/>
      <c r="N26" s="27" t="s">
        <v>68</v>
      </c>
    </row>
    <row r="27" spans="1:14" x14ac:dyDescent="0.25">
      <c r="A27" s="64"/>
      <c r="B27" s="39" t="s">
        <v>40</v>
      </c>
      <c r="C27" s="52"/>
      <c r="D27" s="36"/>
      <c r="E27" s="43"/>
      <c r="F27" s="86">
        <f>E27</f>
        <v>0</v>
      </c>
      <c r="G27" s="86">
        <f t="shared" si="2"/>
        <v>0</v>
      </c>
      <c r="H27" s="86">
        <f t="shared" si="2"/>
        <v>0</v>
      </c>
      <c r="I27" s="36"/>
      <c r="J27" s="72" t="s">
        <v>44</v>
      </c>
      <c r="K27" s="44">
        <f>(E$10/$K$10*E27+F$10/$K$10*F27+G$10/$K$10*G27+H$10/$K$10*H27)</f>
        <v>0</v>
      </c>
      <c r="L27" s="65"/>
      <c r="N27" s="27" t="s">
        <v>69</v>
      </c>
    </row>
    <row r="28" spans="1:14" x14ac:dyDescent="0.25">
      <c r="A28" s="64"/>
      <c r="B28" s="39"/>
      <c r="C28" s="52"/>
      <c r="D28" s="36"/>
      <c r="E28" s="36"/>
      <c r="F28" s="36"/>
      <c r="G28" s="36"/>
      <c r="H28" s="36"/>
      <c r="I28" s="36"/>
      <c r="J28" s="72"/>
      <c r="K28" s="44"/>
      <c r="L28" s="65"/>
    </row>
    <row r="29" spans="1:14" x14ac:dyDescent="0.25">
      <c r="A29" s="64"/>
      <c r="B29" s="38" t="s">
        <v>97</v>
      </c>
      <c r="C29" s="35"/>
      <c r="D29" s="36"/>
      <c r="E29" s="36"/>
      <c r="F29" s="36"/>
      <c r="G29" s="36"/>
      <c r="H29" s="36"/>
      <c r="I29" s="36"/>
      <c r="J29" s="72"/>
      <c r="K29" s="53"/>
      <c r="L29" s="65"/>
    </row>
    <row r="30" spans="1:14" x14ac:dyDescent="0.25">
      <c r="A30" s="64"/>
      <c r="B30" s="39" t="s">
        <v>4</v>
      </c>
      <c r="C30" s="52"/>
      <c r="D30" s="36"/>
      <c r="E30" s="43"/>
      <c r="F30" s="86">
        <f t="shared" ref="F30:H30" si="3">E30</f>
        <v>0</v>
      </c>
      <c r="G30" s="86">
        <f t="shared" si="3"/>
        <v>0</v>
      </c>
      <c r="H30" s="86">
        <f t="shared" si="3"/>
        <v>0</v>
      </c>
      <c r="I30" s="36"/>
      <c r="J30" s="72" t="s">
        <v>42</v>
      </c>
      <c r="K30" s="44">
        <f>(E$10/$K$10*E30+F$10/$K$10*F30+G$10/$K$10*G30+H$10/$K$10*H30)</f>
        <v>0</v>
      </c>
      <c r="L30" s="65"/>
      <c r="N30" s="27" t="s">
        <v>70</v>
      </c>
    </row>
    <row r="31" spans="1:14" x14ac:dyDescent="0.25">
      <c r="A31" s="64"/>
      <c r="B31" s="39" t="s">
        <v>98</v>
      </c>
      <c r="C31" s="52"/>
      <c r="D31" s="36"/>
      <c r="E31" s="43"/>
      <c r="F31" s="86">
        <f t="shared" ref="F31:H31" si="4">E31</f>
        <v>0</v>
      </c>
      <c r="G31" s="86">
        <f t="shared" si="4"/>
        <v>0</v>
      </c>
      <c r="H31" s="86">
        <f t="shared" si="4"/>
        <v>0</v>
      </c>
      <c r="I31" s="36"/>
      <c r="J31" s="72"/>
      <c r="K31" s="44"/>
      <c r="L31" s="65"/>
      <c r="N31" s="27" t="s">
        <v>100</v>
      </c>
    </row>
    <row r="32" spans="1:14" x14ac:dyDescent="0.25">
      <c r="A32" s="64"/>
      <c r="B32" s="109" t="s">
        <v>102</v>
      </c>
      <c r="C32" s="52"/>
      <c r="D32" s="36"/>
      <c r="E32" s="50">
        <f>1/(1-SUM(E25:E31))</f>
        <v>1.2820512820512819</v>
      </c>
      <c r="F32" s="50">
        <f>1/(1-SUM(F25:F31))</f>
        <v>1.2820512820512819</v>
      </c>
      <c r="G32" s="50">
        <f>1/(1-SUM(G25:G31))</f>
        <v>1.2820512820512819</v>
      </c>
      <c r="H32" s="50">
        <f>1/(1-SUM(H25:H31))</f>
        <v>1.2820512820512819</v>
      </c>
      <c r="I32" s="36"/>
      <c r="J32" s="72"/>
      <c r="K32" s="37"/>
      <c r="L32" s="65"/>
    </row>
    <row r="33" spans="1:14" x14ac:dyDescent="0.25">
      <c r="A33" s="64"/>
      <c r="B33" s="39"/>
      <c r="C33" s="52"/>
      <c r="D33" s="36"/>
      <c r="E33" s="52"/>
      <c r="F33" s="52"/>
      <c r="G33" s="52"/>
      <c r="H33" s="52"/>
      <c r="I33" s="36"/>
      <c r="J33" s="72"/>
      <c r="K33" s="37"/>
      <c r="L33" s="65"/>
    </row>
    <row r="34" spans="1:14" x14ac:dyDescent="0.25">
      <c r="A34" s="64"/>
      <c r="B34" s="39" t="s">
        <v>24</v>
      </c>
      <c r="C34" s="52"/>
      <c r="D34" s="36"/>
      <c r="E34" s="55">
        <f>E21*E32</f>
        <v>5305.723828702141</v>
      </c>
      <c r="F34" s="55">
        <f>IFERROR(F21*F32,0)</f>
        <v>5305.723828702141</v>
      </c>
      <c r="G34" s="55">
        <f>IFERROR(G21*G32,0)</f>
        <v>5305.723828702141</v>
      </c>
      <c r="H34" s="55">
        <f>IFERROR(H21*H32,0)</f>
        <v>5305.723828702141</v>
      </c>
      <c r="I34" s="36"/>
      <c r="J34" s="72" t="s">
        <v>45</v>
      </c>
      <c r="K34" s="48">
        <f>SUM(E34:H34)</f>
        <v>21222.895314808564</v>
      </c>
      <c r="L34" s="65"/>
      <c r="N34" s="27" t="s">
        <v>71</v>
      </c>
    </row>
    <row r="35" spans="1:14" x14ac:dyDescent="0.25">
      <c r="A35" s="64"/>
      <c r="B35" s="39" t="s">
        <v>25</v>
      </c>
      <c r="C35" s="52"/>
      <c r="D35" s="36"/>
      <c r="E35" s="78">
        <f>IF(E10="","",E34/E10)</f>
        <v>1.5159210939148975</v>
      </c>
      <c r="F35" s="78">
        <f>IF(F10="",0,F34/F10)</f>
        <v>1.5159210939148975</v>
      </c>
      <c r="G35" s="78">
        <f>IF(G10="",0,G34/G10)</f>
        <v>1.5159210939148975</v>
      </c>
      <c r="H35" s="78">
        <f>IF(H10="",0,H34/H10)</f>
        <v>1.5159210939148975</v>
      </c>
      <c r="I35" s="36"/>
      <c r="J35" s="72" t="s">
        <v>103</v>
      </c>
      <c r="K35" s="51">
        <f>(E$10/$K$10*E35+F$10/$K$10*F35+G$10/$K$10*G35+H$10/$K$10*H35)</f>
        <v>1.5159210939148975</v>
      </c>
      <c r="L35" s="65"/>
      <c r="N35" s="27" t="s">
        <v>72</v>
      </c>
    </row>
    <row r="36" spans="1:14" x14ac:dyDescent="0.25">
      <c r="A36" s="64"/>
      <c r="B36" s="39"/>
      <c r="C36" s="52"/>
      <c r="D36" s="36"/>
      <c r="E36" s="52"/>
      <c r="F36" s="52"/>
      <c r="G36" s="52"/>
      <c r="H36" s="52"/>
      <c r="I36" s="36"/>
      <c r="J36" s="72" t="s">
        <v>104</v>
      </c>
      <c r="K36" s="37"/>
      <c r="L36" s="65"/>
    </row>
    <row r="37" spans="1:14" x14ac:dyDescent="0.25">
      <c r="A37" s="64"/>
      <c r="B37" s="34" t="s">
        <v>136</v>
      </c>
      <c r="C37" s="35"/>
      <c r="D37" s="36"/>
      <c r="E37" s="124">
        <f>IF(E10="","",RATE(E19,E20*E32,-E10,,,E11)*12)</f>
        <v>0.17764244913520619</v>
      </c>
      <c r="F37" s="124">
        <f>IF(F10="","",RATE(F19,F20*F32,-F10,,,F11)*12)</f>
        <v>0.17764244913520619</v>
      </c>
      <c r="G37" s="124">
        <f t="shared" ref="G37:H37" si="5">IF(G10="","",RATE(G19,G20*G32,-G10,,,G11)*12)</f>
        <v>0.17764244913520619</v>
      </c>
      <c r="H37" s="124">
        <f t="shared" si="5"/>
        <v>0.17764244913520619</v>
      </c>
      <c r="I37" s="36"/>
      <c r="J37" s="36"/>
      <c r="K37" s="37"/>
      <c r="L37" s="65"/>
    </row>
    <row r="38" spans="1:14" ht="21" x14ac:dyDescent="0.4">
      <c r="A38" s="64"/>
      <c r="B38" s="175" t="str">
        <f>"You must earn "&amp;TEXT(K35,"$0.00")&amp;" on average to pay back every $1.00 you borrow!!!!!"</f>
        <v>You must earn $1.52 on average to pay back every $1.00 you borrow!!!!!</v>
      </c>
      <c r="C38" s="176"/>
      <c r="D38" s="176"/>
      <c r="E38" s="176"/>
      <c r="F38" s="176"/>
      <c r="G38" s="176"/>
      <c r="H38" s="176"/>
      <c r="I38" s="176"/>
      <c r="J38" s="176"/>
      <c r="K38" s="177"/>
      <c r="L38" s="65"/>
    </row>
    <row r="39" spans="1:14" x14ac:dyDescent="0.25">
      <c r="A39" s="64"/>
      <c r="B39" s="56" t="s">
        <v>137</v>
      </c>
      <c r="C39" s="57"/>
      <c r="D39" s="58"/>
      <c r="E39" s="58"/>
      <c r="F39" s="58"/>
      <c r="G39" s="58"/>
      <c r="H39" s="58"/>
      <c r="I39" s="58"/>
      <c r="J39" s="58"/>
      <c r="K39" s="59"/>
      <c r="L39" s="65"/>
    </row>
    <row r="40" spans="1:14" ht="14.4" thickBot="1" x14ac:dyDescent="0.3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3" spans="1:14" x14ac:dyDescent="0.25">
      <c r="B43" s="147"/>
    </row>
    <row r="44" spans="1:14" ht="18" x14ac:dyDescent="0.35">
      <c r="B44" s="138" t="str">
        <f>"You must earn "&amp;TEXT(K35,"$0.00")&amp;" for every $1.00 borrowed!"</f>
        <v>You must earn $1.52 for every $1.00 borrowed!</v>
      </c>
      <c r="C44" s="28"/>
      <c r="E44" s="36"/>
      <c r="K44" s="27" t="s">
        <v>143</v>
      </c>
      <c r="L44" s="27" t="s">
        <v>144</v>
      </c>
    </row>
    <row r="45" spans="1:14" x14ac:dyDescent="0.25">
      <c r="B45" s="27"/>
      <c r="J45" s="27" t="s">
        <v>142</v>
      </c>
      <c r="K45" s="122">
        <f>E11</f>
        <v>6.8000000000000005E-2</v>
      </c>
      <c r="L45" s="162">
        <f>E37</f>
        <v>0.17764244913520619</v>
      </c>
    </row>
    <row r="46" spans="1:14" x14ac:dyDescent="0.25">
      <c r="B46" s="27"/>
      <c r="E46" s="27" t="s">
        <v>26</v>
      </c>
      <c r="F46" s="27" t="s">
        <v>30</v>
      </c>
      <c r="G46" s="27" t="s">
        <v>31</v>
      </c>
      <c r="H46" s="27" t="s">
        <v>32</v>
      </c>
    </row>
    <row r="47" spans="1:14" x14ac:dyDescent="0.25">
      <c r="B47" s="88" t="s">
        <v>78</v>
      </c>
      <c r="C47" s="31"/>
      <c r="D47" s="32"/>
      <c r="E47" s="108">
        <f>IF(E10="","",E34/E10)</f>
        <v>1.5159210939148975</v>
      </c>
      <c r="F47" s="108">
        <f>IF(F10="","",F34/F10)</f>
        <v>1.5159210939148975</v>
      </c>
      <c r="G47" s="108">
        <f>IF(G10="","",G34/G10)</f>
        <v>1.5159210939148975</v>
      </c>
      <c r="H47" s="150">
        <f>IF(H10="","",H34/H10)</f>
        <v>1.5159210939148975</v>
      </c>
      <c r="I47" s="36"/>
      <c r="J47" s="36"/>
      <c r="K47" s="36"/>
    </row>
    <row r="48" spans="1:14" x14ac:dyDescent="0.25">
      <c r="B48" s="103" t="s">
        <v>89</v>
      </c>
      <c r="C48" s="35"/>
      <c r="D48" s="36"/>
      <c r="E48" s="151">
        <f>IF(E10="","",E10/E10)</f>
        <v>1</v>
      </c>
      <c r="F48" s="151">
        <f>IF(F10="","",F10/F10)</f>
        <v>1</v>
      </c>
      <c r="G48" s="151">
        <f>IF(G10="","",G10/G10)</f>
        <v>1</v>
      </c>
      <c r="H48" s="152">
        <f>IF(H10="","",H10/H10)</f>
        <v>1</v>
      </c>
      <c r="I48" s="36"/>
      <c r="J48" s="36"/>
      <c r="K48" s="36"/>
    </row>
    <row r="49" spans="2:11" x14ac:dyDescent="0.25">
      <c r="B49" s="103" t="s">
        <v>88</v>
      </c>
      <c r="C49" s="35"/>
      <c r="D49" s="36"/>
      <c r="E49" s="50">
        <f>IF(E10="","",(E21-E10)/E10)</f>
        <v>0.18241845325362011</v>
      </c>
      <c r="F49" s="50">
        <f>IF(F10="","",(F21-F10)/F10)</f>
        <v>0.18241845325362011</v>
      </c>
      <c r="G49" s="50">
        <f>IF(G10="","",(G21-G10)/G10)</f>
        <v>0.18241845325362011</v>
      </c>
      <c r="H49" s="91">
        <f>IF(H10="","",(H21-H10)/H10)</f>
        <v>0.18241845325362011</v>
      </c>
      <c r="I49" s="36"/>
      <c r="J49" s="36"/>
      <c r="K49" s="36"/>
    </row>
    <row r="50" spans="2:11" x14ac:dyDescent="0.25">
      <c r="B50" s="39" t="s">
        <v>55</v>
      </c>
      <c r="C50" s="35"/>
      <c r="D50" s="36"/>
      <c r="E50" s="50">
        <f>IF(E10="","",E34*E30/E10)</f>
        <v>0</v>
      </c>
      <c r="F50" s="50">
        <f>IF(F10="","",F34*F30/F10)</f>
        <v>0</v>
      </c>
      <c r="G50" s="50">
        <f>IF(G10="","",G34*G30/G10)</f>
        <v>0</v>
      </c>
      <c r="H50" s="91">
        <f>IF(H10="","",H34*H30/H10)</f>
        <v>0</v>
      </c>
      <c r="I50" s="36"/>
      <c r="J50" s="36"/>
      <c r="K50" s="36"/>
    </row>
    <row r="51" spans="2:11" x14ac:dyDescent="0.25">
      <c r="B51" s="39" t="s">
        <v>99</v>
      </c>
      <c r="C51" s="35"/>
      <c r="D51" s="36"/>
      <c r="E51" s="50">
        <f>IF(E10="","",E34*E31/E10)</f>
        <v>0</v>
      </c>
      <c r="F51" s="50">
        <f>IF(F10="","",F34*F31/F10)</f>
        <v>0</v>
      </c>
      <c r="G51" s="50">
        <f>IF(G10="","",G34*G31/G10)</f>
        <v>0</v>
      </c>
      <c r="H51" s="91">
        <f>IF(H10="","",H34*H31/H10)</f>
        <v>0</v>
      </c>
      <c r="I51" s="36"/>
      <c r="J51" s="36"/>
      <c r="K51" s="36"/>
    </row>
    <row r="52" spans="2:11" x14ac:dyDescent="0.25">
      <c r="B52" s="39" t="s">
        <v>54</v>
      </c>
      <c r="C52" s="35"/>
      <c r="D52" s="36"/>
      <c r="E52" s="50">
        <f>IF(E10="","",E34*E27/E10)</f>
        <v>0</v>
      </c>
      <c r="F52" s="50">
        <f>IF(F10="","",F34*F27/F10)</f>
        <v>0</v>
      </c>
      <c r="G52" s="50">
        <f>IF(G10="","",G34*G27/G10)</f>
        <v>0</v>
      </c>
      <c r="H52" s="91">
        <f>IF(H10="","",H34*H27/H10)</f>
        <v>0</v>
      </c>
      <c r="I52" s="36"/>
      <c r="J52" s="36"/>
      <c r="K52" s="36"/>
    </row>
    <row r="53" spans="2:11" x14ac:dyDescent="0.25">
      <c r="B53" s="39" t="s">
        <v>53</v>
      </c>
      <c r="C53" s="35"/>
      <c r="D53" s="36"/>
      <c r="E53" s="50">
        <f>IF(E10="","",E34*E26/E10)</f>
        <v>0.10611447657404283</v>
      </c>
      <c r="F53" s="50">
        <f>IF(F10="","",F34*F26/F10)</f>
        <v>0.10611447657404283</v>
      </c>
      <c r="G53" s="50">
        <f>IF(G10="","",G34*G26/G10)</f>
        <v>0.10611447657404283</v>
      </c>
      <c r="H53" s="91">
        <f>IF(H10="","",H34*H26/H10)</f>
        <v>0.10611447657404283</v>
      </c>
      <c r="I53" s="36"/>
      <c r="J53" s="36"/>
      <c r="K53" s="36"/>
    </row>
    <row r="54" spans="2:11" x14ac:dyDescent="0.25">
      <c r="B54" s="153" t="s">
        <v>52</v>
      </c>
      <c r="C54" s="57"/>
      <c r="D54" s="58"/>
      <c r="E54" s="154">
        <f>IF(E10="","",E34*E25/E10)</f>
        <v>0.22738816408723461</v>
      </c>
      <c r="F54" s="154">
        <f>IF(F10="","",F34*F25/F10)</f>
        <v>0.22738816408723461</v>
      </c>
      <c r="G54" s="154">
        <f>IF(G10="","",G34*G25/G10)</f>
        <v>0.22738816408723461</v>
      </c>
      <c r="H54" s="155">
        <f>IF(H10="","",H34*H25/H10)</f>
        <v>0.22738816408723461</v>
      </c>
      <c r="I54" s="36"/>
      <c r="J54" s="36"/>
      <c r="K54" s="36"/>
    </row>
    <row r="55" spans="2:11" x14ac:dyDescent="0.25">
      <c r="D55" s="85"/>
      <c r="I55" s="36"/>
      <c r="J55" s="36"/>
      <c r="K55" s="36"/>
    </row>
    <row r="56" spans="2:11" x14ac:dyDescent="0.25">
      <c r="E56" s="105">
        <f>SUM(E48:E54)</f>
        <v>1.5159210939148975</v>
      </c>
      <c r="F56" s="105">
        <f>SUM(F48:F54)</f>
        <v>1.5159210939148975</v>
      </c>
      <c r="G56" s="105">
        <f>SUM(G48:G54)</f>
        <v>1.5159210939148975</v>
      </c>
      <c r="H56" s="105">
        <f>SUM(H48:H54)</f>
        <v>1.5159210939148975</v>
      </c>
      <c r="I56" s="36"/>
      <c r="J56" s="36"/>
      <c r="K56" s="36"/>
    </row>
    <row r="57" spans="2:11" x14ac:dyDescent="0.25">
      <c r="C57" s="28"/>
      <c r="D57" s="104"/>
      <c r="E57" s="50"/>
      <c r="F57" s="50"/>
      <c r="G57" s="50"/>
      <c r="H57" s="36"/>
      <c r="I57" s="36"/>
      <c r="J57" s="36"/>
      <c r="K57" s="36"/>
    </row>
    <row r="58" spans="2:11" x14ac:dyDescent="0.25">
      <c r="C58" s="28"/>
      <c r="D58" s="104"/>
      <c r="E58" s="50"/>
      <c r="F58" s="50"/>
      <c r="G58" s="50"/>
      <c r="H58" s="36"/>
      <c r="I58" s="36"/>
      <c r="J58" s="36"/>
      <c r="K58" s="36"/>
    </row>
    <row r="59" spans="2:11" x14ac:dyDescent="0.25">
      <c r="C59" s="28"/>
      <c r="D59" s="104"/>
      <c r="E59" s="50"/>
      <c r="F59" s="50"/>
      <c r="G59" s="50"/>
      <c r="H59" s="36"/>
      <c r="I59" s="36"/>
      <c r="J59" s="36"/>
      <c r="K59" s="36"/>
    </row>
    <row r="60" spans="2:11" x14ac:dyDescent="0.25">
      <c r="C60" s="28"/>
      <c r="D60" s="104"/>
      <c r="E60" s="50"/>
      <c r="F60" s="50"/>
      <c r="G60" s="50"/>
      <c r="H60" s="36"/>
      <c r="I60" s="36"/>
      <c r="J60" s="36"/>
      <c r="K60" s="36"/>
    </row>
    <row r="61" spans="2:11" x14ac:dyDescent="0.25">
      <c r="C61" s="28"/>
      <c r="D61" s="104"/>
      <c r="E61" s="50"/>
      <c r="F61" s="50"/>
      <c r="G61" s="50"/>
      <c r="H61" s="36"/>
      <c r="I61" s="36"/>
      <c r="J61" s="36"/>
      <c r="K61" s="36"/>
    </row>
    <row r="62" spans="2:11" x14ac:dyDescent="0.25">
      <c r="C62" s="28"/>
      <c r="D62" s="104"/>
      <c r="E62" s="50"/>
      <c r="F62" s="50"/>
      <c r="G62" s="50"/>
      <c r="H62" s="36"/>
      <c r="I62" s="36"/>
    </row>
    <row r="63" spans="2:11" x14ac:dyDescent="0.25">
      <c r="C63" s="28"/>
      <c r="D63" s="104"/>
      <c r="E63" s="50"/>
      <c r="F63" s="50"/>
      <c r="G63" s="50"/>
    </row>
    <row r="64" spans="2:11" x14ac:dyDescent="0.25">
      <c r="D64" s="104"/>
      <c r="E64" s="50"/>
      <c r="F64" s="50"/>
      <c r="G64" s="50"/>
    </row>
    <row r="65" spans="4:7" x14ac:dyDescent="0.25">
      <c r="D65" s="104"/>
      <c r="E65" s="50"/>
      <c r="F65" s="50"/>
      <c r="G65" s="50"/>
    </row>
    <row r="66" spans="4:7" x14ac:dyDescent="0.25">
      <c r="D66" s="104"/>
      <c r="E66" s="50"/>
      <c r="F66" s="50"/>
      <c r="G66" s="50"/>
    </row>
    <row r="67" spans="4:7" x14ac:dyDescent="0.25">
      <c r="D67" s="104"/>
      <c r="E67" s="50"/>
      <c r="F67" s="50"/>
      <c r="G67" s="50"/>
    </row>
    <row r="69" spans="4:7" x14ac:dyDescent="0.25">
      <c r="F69" s="149"/>
    </row>
    <row r="71" spans="4:7" x14ac:dyDescent="0.25">
      <c r="E71" s="149"/>
      <c r="F71" s="148"/>
    </row>
  </sheetData>
  <mergeCells count="3">
    <mergeCell ref="B38:K38"/>
    <mergeCell ref="C3:J3"/>
    <mergeCell ref="C4:J4"/>
  </mergeCells>
  <pageMargins left="0.7" right="0.7" top="0.75" bottom="0.75" header="0.3" footer="0.3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topLeftCell="B1" workbookViewId="0">
      <selection activeCell="E12" sqref="E12"/>
    </sheetView>
  </sheetViews>
  <sheetFormatPr defaultColWidth="9.109375" defaultRowHeight="13.8" x14ac:dyDescent="0.25"/>
  <cols>
    <col min="1" max="1" width="3.6640625" style="27" customWidth="1"/>
    <col min="2" max="2" width="15.6640625" style="28" customWidth="1"/>
    <col min="3" max="3" width="9.5546875" style="29" bestFit="1" customWidth="1"/>
    <col min="4" max="4" width="10.6640625" style="27" bestFit="1" customWidth="1"/>
    <col min="5" max="8" width="11.6640625" style="27" customWidth="1"/>
    <col min="9" max="9" width="4.6640625" style="27" customWidth="1"/>
    <col min="10" max="10" width="24" style="27" customWidth="1"/>
    <col min="11" max="11" width="15.6640625" style="27" customWidth="1"/>
    <col min="12" max="12" width="3.6640625" style="27" customWidth="1"/>
    <col min="13" max="13" width="4.5546875" style="27" customWidth="1"/>
    <col min="14" max="16384" width="9.109375" style="27"/>
  </cols>
  <sheetData>
    <row r="1" spans="1:14" x14ac:dyDescent="0.25">
      <c r="A1" s="60"/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4" ht="14.4" thickBot="1" x14ac:dyDescent="0.3">
      <c r="A2" s="64"/>
      <c r="B2" s="30"/>
      <c r="C2" s="31"/>
      <c r="D2" s="32"/>
      <c r="E2" s="32"/>
      <c r="F2" s="32"/>
      <c r="G2" s="32"/>
      <c r="H2" s="32"/>
      <c r="I2" s="32"/>
      <c r="J2" s="32"/>
      <c r="K2" s="33"/>
      <c r="L2" s="65"/>
    </row>
    <row r="3" spans="1:14" ht="22.8" x14ac:dyDescent="0.4">
      <c r="A3" s="64"/>
      <c r="B3" s="111"/>
      <c r="C3" s="178" t="s">
        <v>113</v>
      </c>
      <c r="D3" s="179"/>
      <c r="E3" s="179"/>
      <c r="F3" s="179"/>
      <c r="G3" s="179"/>
      <c r="H3" s="179"/>
      <c r="I3" s="179"/>
      <c r="J3" s="180"/>
      <c r="K3" s="96"/>
      <c r="L3" s="65"/>
    </row>
    <row r="4" spans="1:14" ht="23.4" thickBot="1" x14ac:dyDescent="0.45">
      <c r="A4" s="64"/>
      <c r="B4" s="111"/>
      <c r="C4" s="181" t="s">
        <v>81</v>
      </c>
      <c r="D4" s="182"/>
      <c r="E4" s="182"/>
      <c r="F4" s="182"/>
      <c r="G4" s="182"/>
      <c r="H4" s="182"/>
      <c r="I4" s="182"/>
      <c r="J4" s="183"/>
      <c r="K4" s="96"/>
      <c r="L4" s="65"/>
    </row>
    <row r="5" spans="1:14" ht="22.8" x14ac:dyDescent="0.4">
      <c r="A5" s="64"/>
      <c r="B5" s="110"/>
      <c r="C5" s="77"/>
      <c r="D5" s="77"/>
      <c r="E5" s="77"/>
      <c r="F5" s="77"/>
      <c r="G5" s="77"/>
      <c r="H5" s="77"/>
      <c r="I5" s="77"/>
      <c r="J5" s="77"/>
      <c r="K5" s="96"/>
      <c r="L5" s="65"/>
    </row>
    <row r="6" spans="1:14" x14ac:dyDescent="0.25">
      <c r="A6" s="64"/>
      <c r="B6" s="34"/>
      <c r="C6" s="75" t="s">
        <v>80</v>
      </c>
      <c r="D6" s="76"/>
      <c r="E6" s="76"/>
      <c r="F6" s="76"/>
      <c r="G6" s="76"/>
      <c r="H6" s="76"/>
      <c r="I6" s="76"/>
      <c r="J6" s="76"/>
      <c r="K6" s="37"/>
      <c r="L6" s="65"/>
    </row>
    <row r="7" spans="1:14" x14ac:dyDescent="0.25">
      <c r="A7" s="64"/>
      <c r="B7" s="34"/>
      <c r="C7" s="35"/>
      <c r="D7" s="36"/>
      <c r="E7" s="36"/>
      <c r="F7" s="36"/>
      <c r="G7" s="36"/>
      <c r="H7" s="36"/>
      <c r="I7" s="36"/>
      <c r="J7" s="36"/>
      <c r="K7" s="37"/>
      <c r="L7" s="65"/>
    </row>
    <row r="8" spans="1:14" x14ac:dyDescent="0.25">
      <c r="A8" s="64"/>
      <c r="B8" s="34"/>
      <c r="C8" s="35"/>
      <c r="D8" s="36"/>
      <c r="E8" s="93" t="s">
        <v>26</v>
      </c>
      <c r="F8" s="93" t="s">
        <v>30</v>
      </c>
      <c r="G8" s="93" t="s">
        <v>31</v>
      </c>
      <c r="H8" s="93" t="s">
        <v>32</v>
      </c>
      <c r="I8" s="94"/>
      <c r="J8" s="94"/>
      <c r="K8" s="95" t="s">
        <v>33</v>
      </c>
      <c r="L8" s="65"/>
      <c r="N8" s="74" t="s">
        <v>66</v>
      </c>
    </row>
    <row r="9" spans="1:14" x14ac:dyDescent="0.25">
      <c r="A9" s="64"/>
      <c r="B9" s="38" t="s">
        <v>23</v>
      </c>
      <c r="C9" s="35"/>
      <c r="D9" s="36"/>
      <c r="E9" s="36"/>
      <c r="F9" s="36"/>
      <c r="G9" s="36"/>
      <c r="H9" s="36"/>
      <c r="I9" s="36"/>
      <c r="J9" s="36"/>
      <c r="K9" s="37"/>
      <c r="L9" s="65"/>
    </row>
    <row r="10" spans="1:14" x14ac:dyDescent="0.25">
      <c r="A10" s="64"/>
      <c r="B10" s="39" t="s">
        <v>27</v>
      </c>
      <c r="C10" s="40"/>
      <c r="D10" s="36"/>
      <c r="E10" s="127">
        <v>1000</v>
      </c>
      <c r="F10" s="127">
        <v>1000</v>
      </c>
      <c r="G10" s="127">
        <v>1000</v>
      </c>
      <c r="H10" s="127">
        <v>1000</v>
      </c>
      <c r="I10" s="36"/>
      <c r="J10" s="72" t="s">
        <v>47</v>
      </c>
      <c r="K10" s="42">
        <f>+SUM(E10:H10)</f>
        <v>4000</v>
      </c>
      <c r="L10" s="65"/>
      <c r="N10" s="27" t="s">
        <v>57</v>
      </c>
    </row>
    <row r="11" spans="1:14" x14ac:dyDescent="0.25">
      <c r="A11" s="64"/>
      <c r="B11" s="39" t="s">
        <v>28</v>
      </c>
      <c r="C11" s="35"/>
      <c r="D11" s="36"/>
      <c r="E11" s="43">
        <v>0.05</v>
      </c>
      <c r="F11" s="43">
        <v>0.05</v>
      </c>
      <c r="G11" s="43">
        <v>0.05</v>
      </c>
      <c r="H11" s="43">
        <v>0.05</v>
      </c>
      <c r="I11" s="36"/>
      <c r="J11" s="72" t="s">
        <v>34</v>
      </c>
      <c r="K11" s="44">
        <f>(E10/$K$10*E11+F10/$K$10*F11+G10/$K$10*G11+H10/$K$10*H11)</f>
        <v>0.05</v>
      </c>
      <c r="L11" s="65"/>
      <c r="N11" s="27" t="s">
        <v>58</v>
      </c>
    </row>
    <row r="12" spans="1:14" x14ac:dyDescent="0.25">
      <c r="A12" s="64"/>
      <c r="B12" s="39"/>
      <c r="C12" s="35"/>
      <c r="D12" s="36"/>
      <c r="E12" s="36"/>
      <c r="F12" s="36"/>
      <c r="G12" s="36"/>
      <c r="H12" s="36"/>
      <c r="I12" s="36"/>
      <c r="J12" s="72"/>
      <c r="K12" s="37"/>
      <c r="L12" s="65"/>
    </row>
    <row r="13" spans="1:14" x14ac:dyDescent="0.25">
      <c r="A13" s="64"/>
      <c r="B13" s="38" t="s">
        <v>49</v>
      </c>
      <c r="C13" s="35"/>
      <c r="D13" s="36"/>
      <c r="E13" s="36"/>
      <c r="F13" s="36"/>
      <c r="G13" s="36"/>
      <c r="H13" s="36"/>
      <c r="I13" s="36"/>
      <c r="J13" s="72"/>
      <c r="K13" s="37"/>
      <c r="L13" s="65"/>
    </row>
    <row r="14" spans="1:14" x14ac:dyDescent="0.25">
      <c r="A14" s="64"/>
      <c r="B14" s="39" t="s">
        <v>20</v>
      </c>
      <c r="C14" s="35"/>
      <c r="D14" s="36"/>
      <c r="E14" s="45">
        <v>60</v>
      </c>
      <c r="F14" s="45">
        <f t="shared" ref="F14:H15" si="0">E14</f>
        <v>60</v>
      </c>
      <c r="G14" s="45">
        <f t="shared" si="0"/>
        <v>60</v>
      </c>
      <c r="H14" s="45">
        <f t="shared" si="0"/>
        <v>60</v>
      </c>
      <c r="I14" s="36"/>
      <c r="J14" s="72" t="s">
        <v>37</v>
      </c>
      <c r="K14" s="47">
        <f>(E$10/$K$10*E14+F$10/$K$10*F14+G$10/$K$10*G14+H$10/$K$10*H14)</f>
        <v>60</v>
      </c>
      <c r="L14" s="65"/>
      <c r="N14" s="27" t="s">
        <v>62</v>
      </c>
    </row>
    <row r="15" spans="1:14" x14ac:dyDescent="0.25">
      <c r="A15" s="64"/>
      <c r="B15" s="39" t="s">
        <v>114</v>
      </c>
      <c r="C15" s="35"/>
      <c r="D15" s="36"/>
      <c r="E15" s="45">
        <v>12</v>
      </c>
      <c r="F15" s="45">
        <f t="shared" si="0"/>
        <v>12</v>
      </c>
      <c r="G15" s="45">
        <f t="shared" si="0"/>
        <v>12</v>
      </c>
      <c r="H15" s="45">
        <f t="shared" si="0"/>
        <v>12</v>
      </c>
      <c r="I15" s="36"/>
      <c r="J15" s="72" t="s">
        <v>38</v>
      </c>
      <c r="K15" s="48">
        <f>SUM(E15:H15)</f>
        <v>48</v>
      </c>
      <c r="L15" s="65"/>
      <c r="N15" s="27" t="s">
        <v>63</v>
      </c>
    </row>
    <row r="16" spans="1:14" x14ac:dyDescent="0.25">
      <c r="A16" s="64"/>
      <c r="B16" s="39" t="s">
        <v>115</v>
      </c>
      <c r="C16" s="35"/>
      <c r="D16" s="36"/>
      <c r="E16" s="46">
        <f>IF(E10=0,"",PMT(E11/E15,E14,-E10,,))</f>
        <v>18.871233644010935</v>
      </c>
      <c r="F16" s="46">
        <f>IF(F10=0,"",PMT(F11/F15,F14,-F10,,))</f>
        <v>18.871233644010935</v>
      </c>
      <c r="G16" s="46">
        <f>IF(G10=0,"",PMT(G11/G15,G14,-G10,,))</f>
        <v>18.871233644010935</v>
      </c>
      <c r="H16" s="46">
        <f>IF(H10=0,"",PMT(H11/H15,H14,-H10,,))</f>
        <v>18.871233644010935</v>
      </c>
      <c r="I16" s="36"/>
      <c r="J16" s="72" t="s">
        <v>38</v>
      </c>
      <c r="K16" s="48">
        <f>SUM(E16:H16)</f>
        <v>75.484934576043742</v>
      </c>
      <c r="L16" s="65"/>
      <c r="N16" s="27" t="s">
        <v>63</v>
      </c>
    </row>
    <row r="17" spans="1:14" x14ac:dyDescent="0.25">
      <c r="A17" s="64"/>
      <c r="B17" s="39" t="s">
        <v>50</v>
      </c>
      <c r="C17" s="35"/>
      <c r="D17" s="36"/>
      <c r="E17" s="46">
        <f>IFERROR(E16*E14,"")</f>
        <v>1132.2740186406561</v>
      </c>
      <c r="F17" s="46">
        <f>IFERROR(F16*F14,"")</f>
        <v>1132.2740186406561</v>
      </c>
      <c r="G17" s="46">
        <f>IFERROR(G16*G14,"")</f>
        <v>1132.2740186406561</v>
      </c>
      <c r="H17" s="46">
        <f>IFERROR(H16*H14,"")</f>
        <v>1132.2740186406561</v>
      </c>
      <c r="I17" s="36"/>
      <c r="J17" s="72" t="s">
        <v>39</v>
      </c>
      <c r="K17" s="48">
        <f>SUM(E17:H17)</f>
        <v>4529.0960745626244</v>
      </c>
      <c r="L17" s="65"/>
      <c r="N17" s="27" t="s">
        <v>64</v>
      </c>
    </row>
    <row r="18" spans="1:14" x14ac:dyDescent="0.25">
      <c r="A18" s="64"/>
      <c r="B18" s="109" t="s">
        <v>101</v>
      </c>
      <c r="C18" s="35"/>
      <c r="D18" s="36"/>
      <c r="E18" s="40">
        <f>IF(E10="","",E17/E10)</f>
        <v>1.1322740186406561</v>
      </c>
      <c r="F18" s="40">
        <f>IF(F10="","",F17/F10)</f>
        <v>1.1322740186406561</v>
      </c>
      <c r="G18" s="40">
        <f>IF(G10="","",G17/G10)</f>
        <v>1.1322740186406561</v>
      </c>
      <c r="H18" s="40">
        <f>IF(H10="","",H17/H10)</f>
        <v>1.1322740186406561</v>
      </c>
      <c r="I18" s="36"/>
      <c r="J18" s="72"/>
      <c r="K18" s="51">
        <f>(E$10/$K$10*E18+F$10/$K$10*F18+G$10/$K$10*G18+H$10/$K$10*H18)</f>
        <v>1.1322740186406561</v>
      </c>
      <c r="L18" s="66"/>
      <c r="N18" s="27" t="s">
        <v>65</v>
      </c>
    </row>
    <row r="19" spans="1:14" x14ac:dyDescent="0.25">
      <c r="A19" s="64"/>
      <c r="B19" s="49"/>
      <c r="C19" s="35"/>
      <c r="D19" s="36"/>
      <c r="E19" s="50"/>
      <c r="F19" s="50"/>
      <c r="G19" s="50"/>
      <c r="H19" s="50"/>
      <c r="I19" s="36"/>
      <c r="J19" s="72"/>
      <c r="K19" s="51"/>
      <c r="L19" s="66"/>
    </row>
    <row r="20" spans="1:14" x14ac:dyDescent="0.25">
      <c r="A20" s="64"/>
      <c r="B20" s="38" t="s">
        <v>1</v>
      </c>
      <c r="C20" s="35"/>
      <c r="D20" s="36"/>
      <c r="E20" s="36"/>
      <c r="F20" s="36"/>
      <c r="G20" s="36"/>
      <c r="H20" s="36"/>
      <c r="I20" s="36"/>
      <c r="J20" s="72"/>
      <c r="K20" s="37"/>
      <c r="L20" s="65"/>
    </row>
    <row r="21" spans="1:14" x14ac:dyDescent="0.25">
      <c r="A21" s="64"/>
      <c r="B21" s="39" t="s">
        <v>2</v>
      </c>
      <c r="C21" s="52"/>
      <c r="D21" s="36"/>
      <c r="E21" s="43"/>
      <c r="F21" s="86">
        <f>E21</f>
        <v>0</v>
      </c>
      <c r="G21" s="86">
        <f>F21</f>
        <v>0</v>
      </c>
      <c r="H21" s="86">
        <f>G21</f>
        <v>0</v>
      </c>
      <c r="I21" s="36"/>
      <c r="J21" s="72" t="s">
        <v>41</v>
      </c>
      <c r="K21" s="44">
        <f>(E$10/$K$10*E21+F$10/$K$10*F21+G$10/$K$10*G21+H$10/$K$10*H21)</f>
        <v>0</v>
      </c>
      <c r="L21" s="65"/>
      <c r="N21" s="27" t="s">
        <v>67</v>
      </c>
    </row>
    <row r="22" spans="1:14" x14ac:dyDescent="0.25">
      <c r="A22" s="64"/>
      <c r="B22" s="39" t="s">
        <v>3</v>
      </c>
      <c r="C22" s="52"/>
      <c r="D22" s="36"/>
      <c r="E22" s="43"/>
      <c r="F22" s="86">
        <f t="shared" ref="F22:G23" si="1">E22</f>
        <v>0</v>
      </c>
      <c r="G22" s="86">
        <f t="shared" si="1"/>
        <v>0</v>
      </c>
      <c r="H22" s="86">
        <f t="shared" ref="H22" si="2">G22</f>
        <v>0</v>
      </c>
      <c r="I22" s="36"/>
      <c r="J22" s="72" t="s">
        <v>43</v>
      </c>
      <c r="K22" s="44">
        <f>(E$10/$K$10*E22+F$10/$K$10*F22+G$10/$K$10*G22+H$10/$K$10*H22)</f>
        <v>0</v>
      </c>
      <c r="L22" s="65"/>
      <c r="N22" s="27" t="s">
        <v>68</v>
      </c>
    </row>
    <row r="23" spans="1:14" x14ac:dyDescent="0.25">
      <c r="A23" s="64"/>
      <c r="B23" s="39" t="s">
        <v>40</v>
      </c>
      <c r="C23" s="52"/>
      <c r="D23" s="36"/>
      <c r="E23" s="43"/>
      <c r="F23" s="86">
        <f t="shared" si="1"/>
        <v>0</v>
      </c>
      <c r="G23" s="86">
        <f t="shared" si="1"/>
        <v>0</v>
      </c>
      <c r="H23" s="86">
        <f t="shared" ref="H23" si="3">G23</f>
        <v>0</v>
      </c>
      <c r="I23" s="36"/>
      <c r="J23" s="72" t="s">
        <v>44</v>
      </c>
      <c r="K23" s="44">
        <f>(E$10/$K$10*E23+F$10/$K$10*F23+G$10/$K$10*G23+H$10/$K$10*H23)</f>
        <v>0</v>
      </c>
      <c r="L23" s="65"/>
      <c r="N23" s="27" t="s">
        <v>69</v>
      </c>
    </row>
    <row r="24" spans="1:14" x14ac:dyDescent="0.25">
      <c r="A24" s="64"/>
      <c r="B24" s="39"/>
      <c r="C24" s="52"/>
      <c r="D24" s="36"/>
      <c r="E24" s="36"/>
      <c r="F24" s="36"/>
      <c r="G24" s="36"/>
      <c r="H24" s="36"/>
      <c r="I24" s="36"/>
      <c r="J24" s="72"/>
      <c r="K24" s="44"/>
      <c r="L24" s="65"/>
    </row>
    <row r="25" spans="1:14" x14ac:dyDescent="0.25">
      <c r="A25" s="64"/>
      <c r="B25" s="38" t="s">
        <v>97</v>
      </c>
      <c r="C25" s="35"/>
      <c r="D25" s="36"/>
      <c r="E25" s="36"/>
      <c r="F25" s="36"/>
      <c r="G25" s="36"/>
      <c r="H25" s="36"/>
      <c r="I25" s="36"/>
      <c r="J25" s="72"/>
      <c r="K25" s="53"/>
      <c r="L25" s="65"/>
    </row>
    <row r="26" spans="1:14" x14ac:dyDescent="0.25">
      <c r="A26" s="64"/>
      <c r="B26" s="39" t="s">
        <v>4</v>
      </c>
      <c r="C26" s="52"/>
      <c r="D26" s="36"/>
      <c r="E26" s="43"/>
      <c r="F26" s="86">
        <f t="shared" ref="F26:H27" si="4">E26</f>
        <v>0</v>
      </c>
      <c r="G26" s="86">
        <f t="shared" si="4"/>
        <v>0</v>
      </c>
      <c r="H26" s="86">
        <f t="shared" si="4"/>
        <v>0</v>
      </c>
      <c r="I26" s="36"/>
      <c r="J26" s="72" t="s">
        <v>42</v>
      </c>
      <c r="K26" s="44">
        <f>(E$10/$K$10*E26+F$10/$K$10*F26+G$10/$K$10*G26+H$10/$K$10*H26)</f>
        <v>0</v>
      </c>
      <c r="L26" s="65"/>
      <c r="N26" s="27" t="s">
        <v>70</v>
      </c>
    </row>
    <row r="27" spans="1:14" x14ac:dyDescent="0.25">
      <c r="A27" s="64"/>
      <c r="B27" s="39" t="s">
        <v>98</v>
      </c>
      <c r="C27" s="52"/>
      <c r="D27" s="36"/>
      <c r="E27" s="43"/>
      <c r="F27" s="86">
        <f t="shared" si="4"/>
        <v>0</v>
      </c>
      <c r="G27" s="86">
        <f t="shared" si="4"/>
        <v>0</v>
      </c>
      <c r="H27" s="86">
        <f t="shared" si="4"/>
        <v>0</v>
      </c>
      <c r="I27" s="36"/>
      <c r="J27" s="72"/>
      <c r="K27" s="44"/>
      <c r="L27" s="65"/>
      <c r="N27" s="27" t="s">
        <v>100</v>
      </c>
    </row>
    <row r="28" spans="1:14" ht="14.4" x14ac:dyDescent="0.3">
      <c r="A28" s="64"/>
      <c r="B28" s="109" t="s">
        <v>102</v>
      </c>
      <c r="C28" s="52"/>
      <c r="D28" s="36"/>
      <c r="E28" s="54">
        <f>1/(1-SUM(E21:E27))</f>
        <v>1</v>
      </c>
      <c r="F28" s="54">
        <f>1/(1-SUM(F21:F27))</f>
        <v>1</v>
      </c>
      <c r="G28" s="54">
        <f>1/(1-SUM(G21:G27))</f>
        <v>1</v>
      </c>
      <c r="H28" s="54">
        <f>1/(1-SUM(H21:H27))</f>
        <v>1</v>
      </c>
      <c r="I28" s="36"/>
      <c r="J28" s="72"/>
      <c r="K28" s="37"/>
      <c r="L28" s="65"/>
    </row>
    <row r="29" spans="1:14" x14ac:dyDescent="0.25">
      <c r="A29" s="64"/>
      <c r="B29" s="39"/>
      <c r="C29" s="52"/>
      <c r="D29" s="36"/>
      <c r="E29" s="52"/>
      <c r="F29" s="52"/>
      <c r="G29" s="52"/>
      <c r="H29" s="52"/>
      <c r="I29" s="36"/>
      <c r="J29" s="72"/>
      <c r="K29" s="37"/>
      <c r="L29" s="65"/>
    </row>
    <row r="30" spans="1:14" x14ac:dyDescent="0.25">
      <c r="A30" s="64"/>
      <c r="B30" s="39" t="s">
        <v>24</v>
      </c>
      <c r="C30" s="52"/>
      <c r="D30" s="36"/>
      <c r="E30" s="137">
        <f>IFERROR(E17*E28,0)</f>
        <v>1132.2740186406561</v>
      </c>
      <c r="F30" s="137">
        <f>IFERROR(F17*F28,0)</f>
        <v>1132.2740186406561</v>
      </c>
      <c r="G30" s="137">
        <f>IFERROR(G17*G28,0)</f>
        <v>1132.2740186406561</v>
      </c>
      <c r="H30" s="137">
        <f>IFERROR(H17*H28,0)</f>
        <v>1132.2740186406561</v>
      </c>
      <c r="I30" s="36"/>
      <c r="J30" s="72" t="s">
        <v>45</v>
      </c>
      <c r="K30" s="48">
        <f>SUM(E30:H30)</f>
        <v>4529.0960745626244</v>
      </c>
      <c r="L30" s="65"/>
      <c r="N30" s="27" t="s">
        <v>71</v>
      </c>
    </row>
    <row r="31" spans="1:14" x14ac:dyDescent="0.25">
      <c r="A31" s="64"/>
      <c r="B31" s="39"/>
      <c r="C31" s="52"/>
      <c r="D31" s="36"/>
      <c r="E31" s="40"/>
      <c r="F31" s="52"/>
      <c r="G31" s="52"/>
      <c r="H31" s="52"/>
      <c r="I31" s="36"/>
      <c r="J31" s="36"/>
      <c r="K31" s="37"/>
      <c r="L31" s="65"/>
    </row>
    <row r="32" spans="1:14" x14ac:dyDescent="0.25">
      <c r="A32" s="64"/>
      <c r="B32" s="39" t="s">
        <v>25</v>
      </c>
      <c r="C32" s="52"/>
      <c r="D32" s="36"/>
      <c r="E32" s="78">
        <f>IF(E10="","",E30/E10)</f>
        <v>1.1322740186406561</v>
      </c>
      <c r="F32" s="78">
        <f>IF(F10="",0,F30/F10)</f>
        <v>1.1322740186406561</v>
      </c>
      <c r="G32" s="78">
        <f>IF(G10="",0,G30/G10)</f>
        <v>1.1322740186406561</v>
      </c>
      <c r="H32" s="78">
        <f>IF(H10="",0,H30/H10)</f>
        <v>1.1322740186406561</v>
      </c>
      <c r="I32" s="36"/>
      <c r="J32" s="72" t="s">
        <v>103</v>
      </c>
      <c r="K32" s="51">
        <f>(E$10/$K$10*E32+F$10/$K$10*F32+G$10/$K$10*G32+H$10/$K$10*H32)</f>
        <v>1.1322740186406561</v>
      </c>
      <c r="L32" s="65"/>
      <c r="N32" s="27" t="s">
        <v>72</v>
      </c>
    </row>
    <row r="33" spans="1:23" x14ac:dyDescent="0.25">
      <c r="A33" s="64"/>
      <c r="B33" s="39"/>
      <c r="C33" s="52"/>
      <c r="D33" s="36"/>
      <c r="E33" s="52"/>
      <c r="F33" s="52"/>
      <c r="G33" s="52"/>
      <c r="H33" s="52"/>
      <c r="I33" s="36"/>
      <c r="J33" s="72" t="s">
        <v>104</v>
      </c>
      <c r="K33" s="37"/>
      <c r="L33" s="65"/>
    </row>
    <row r="34" spans="1:23" x14ac:dyDescent="0.25">
      <c r="A34" s="64"/>
      <c r="B34" s="34" t="s">
        <v>138</v>
      </c>
      <c r="C34" s="35"/>
      <c r="D34" s="36"/>
      <c r="E34" s="124">
        <f>RATE(E14,E16*E28,-E10,,,E11)*E15</f>
        <v>5.0000000017485738E-2</v>
      </c>
      <c r="F34" s="124">
        <f>RATE(F14,F16*F28,-F10,,,F11)*F15</f>
        <v>5.0000000017485738E-2</v>
      </c>
      <c r="G34" s="124">
        <f>RATE(G14,G16*G28,-G10,,,G11)*G15</f>
        <v>5.0000000017485738E-2</v>
      </c>
      <c r="H34" s="124">
        <f>RATE(H14,H16*H28,-H10,,,H11)*H15</f>
        <v>5.0000000017485738E-2</v>
      </c>
      <c r="I34" s="36"/>
      <c r="J34" s="36"/>
      <c r="K34" s="37"/>
      <c r="L34" s="65"/>
    </row>
    <row r="35" spans="1:23" x14ac:dyDescent="0.25">
      <c r="A35" s="64"/>
      <c r="B35" s="34"/>
      <c r="C35" s="35"/>
      <c r="D35" s="36"/>
      <c r="I35" s="36"/>
      <c r="J35" s="36"/>
      <c r="K35" s="37"/>
      <c r="L35" s="65"/>
    </row>
    <row r="36" spans="1:23" ht="21" x14ac:dyDescent="0.4">
      <c r="A36" s="64"/>
      <c r="B36" s="175" t="str">
        <f>"You must earn "&amp;TEXT(K32,"$0.00")&amp;" on average to pay back every $1.00 you borrow!!!!!"</f>
        <v>You must earn $1.13 on average to pay back every $1.00 you borrow!!!!!</v>
      </c>
      <c r="C36" s="176"/>
      <c r="D36" s="176"/>
      <c r="E36" s="176"/>
      <c r="F36" s="176"/>
      <c r="G36" s="176"/>
      <c r="H36" s="176"/>
      <c r="I36" s="176"/>
      <c r="J36" s="176"/>
      <c r="K36" s="177"/>
      <c r="L36" s="65"/>
    </row>
    <row r="37" spans="1:23" x14ac:dyDescent="0.25">
      <c r="A37" s="64"/>
      <c r="B37" s="56"/>
      <c r="C37" s="57"/>
      <c r="D37" s="58"/>
      <c r="E37" s="58"/>
      <c r="F37" s="58"/>
      <c r="G37" s="58"/>
      <c r="H37" s="58"/>
      <c r="I37" s="58"/>
      <c r="J37" s="58"/>
      <c r="K37" s="59"/>
      <c r="L37" s="65"/>
    </row>
    <row r="38" spans="1:23" ht="14.4" thickBot="1" x14ac:dyDescent="0.3">
      <c r="A38" s="67"/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70"/>
    </row>
    <row r="39" spans="1:23" x14ac:dyDescent="0.25">
      <c r="N39" s="27" t="s">
        <v>135</v>
      </c>
    </row>
    <row r="40" spans="1:23" ht="21" x14ac:dyDescent="0.4">
      <c r="N40" s="175" t="str">
        <f>"You must earn "&amp;TEXT(K32,"$0.00")&amp;" on average to pay back every $1.00 you borrow!!!!!"</f>
        <v>You must earn $1.13 on average to pay back every $1.00 you borrow!!!!!</v>
      </c>
      <c r="O40" s="176"/>
      <c r="P40" s="176"/>
      <c r="Q40" s="176"/>
      <c r="R40" s="176"/>
      <c r="S40" s="176"/>
      <c r="T40" s="176"/>
      <c r="U40" s="176"/>
      <c r="V40" s="176"/>
      <c r="W40" s="177"/>
    </row>
    <row r="41" spans="1:23" x14ac:dyDescent="0.25">
      <c r="G41" s="105"/>
      <c r="H41" s="105"/>
    </row>
    <row r="42" spans="1:23" x14ac:dyDescent="0.25">
      <c r="G42" s="122"/>
      <c r="H42" s="122"/>
    </row>
    <row r="43" spans="1:23" x14ac:dyDescent="0.25">
      <c r="G43" s="125"/>
      <c r="H43" s="125"/>
    </row>
    <row r="44" spans="1:23" x14ac:dyDescent="0.25">
      <c r="G44" s="125"/>
      <c r="H44" s="125"/>
    </row>
    <row r="45" spans="1:23" x14ac:dyDescent="0.25">
      <c r="G45" s="126"/>
      <c r="H45" s="126"/>
      <c r="I45" s="36"/>
      <c r="J45" s="36"/>
      <c r="K45" s="36"/>
    </row>
    <row r="46" spans="1:23" x14ac:dyDescent="0.25">
      <c r="G46" s="124"/>
      <c r="H46" s="124"/>
      <c r="I46" s="36"/>
      <c r="J46" s="36"/>
      <c r="K46" s="36"/>
    </row>
    <row r="47" spans="1:23" x14ac:dyDescent="0.25">
      <c r="I47" s="36"/>
      <c r="J47" s="36"/>
      <c r="K47" s="36"/>
    </row>
    <row r="48" spans="1:23" x14ac:dyDescent="0.25">
      <c r="G48" s="123"/>
      <c r="H48" s="123"/>
      <c r="I48" s="36"/>
      <c r="J48" s="36"/>
      <c r="K48" s="36"/>
    </row>
    <row r="49" spans="2:11" x14ac:dyDescent="0.25">
      <c r="G49" s="50"/>
      <c r="H49" s="50"/>
      <c r="I49" s="36"/>
      <c r="J49" s="36"/>
      <c r="K49" s="36"/>
    </row>
    <row r="50" spans="2:11" x14ac:dyDescent="0.25">
      <c r="G50" s="50"/>
      <c r="H50" s="50"/>
      <c r="I50" s="36"/>
      <c r="J50" s="36"/>
      <c r="K50" s="36"/>
    </row>
    <row r="51" spans="2:11" x14ac:dyDescent="0.25">
      <c r="B51" s="106"/>
      <c r="C51" s="107"/>
      <c r="D51" s="36"/>
      <c r="E51" s="50"/>
      <c r="F51" s="50"/>
      <c r="G51" s="50"/>
      <c r="H51" s="50"/>
      <c r="I51" s="36"/>
      <c r="J51" s="36"/>
      <c r="K51" s="36"/>
    </row>
    <row r="52" spans="2:11" x14ac:dyDescent="0.25">
      <c r="B52" s="106"/>
      <c r="C52" s="107"/>
      <c r="D52" s="36"/>
      <c r="E52" s="50"/>
      <c r="F52" s="50"/>
      <c r="G52" s="50"/>
      <c r="H52" s="50"/>
      <c r="I52" s="36"/>
      <c r="J52" s="36"/>
      <c r="K52" s="36"/>
    </row>
    <row r="53" spans="2:11" x14ac:dyDescent="0.25">
      <c r="B53" s="106"/>
      <c r="C53" s="36"/>
      <c r="D53" s="36"/>
      <c r="E53" s="50"/>
      <c r="F53" s="50"/>
      <c r="G53" s="50"/>
      <c r="H53" s="50"/>
      <c r="I53" s="36"/>
      <c r="J53" s="36"/>
      <c r="K53" s="36"/>
    </row>
    <row r="54" spans="2:11" x14ac:dyDescent="0.25">
      <c r="B54" s="106"/>
      <c r="C54" s="106"/>
      <c r="D54" s="36"/>
      <c r="E54" s="50"/>
      <c r="F54" s="50"/>
      <c r="G54" s="50"/>
      <c r="H54" s="50"/>
      <c r="I54" s="36"/>
      <c r="J54" s="36"/>
      <c r="K54" s="36"/>
    </row>
    <row r="55" spans="2:11" x14ac:dyDescent="0.25">
      <c r="B55" s="106"/>
      <c r="C55" s="35"/>
      <c r="D55" s="36"/>
      <c r="E55" s="50"/>
      <c r="F55" s="50"/>
      <c r="G55" s="50"/>
      <c r="H55" s="50"/>
      <c r="I55" s="36"/>
      <c r="J55" s="36"/>
      <c r="K55" s="36"/>
    </row>
    <row r="56" spans="2:11" x14ac:dyDescent="0.25">
      <c r="B56" s="106"/>
      <c r="C56" s="35"/>
      <c r="D56" s="36"/>
      <c r="E56" s="50"/>
      <c r="F56" s="50"/>
      <c r="G56" s="50"/>
      <c r="H56" s="50"/>
      <c r="I56" s="36"/>
      <c r="J56" s="36"/>
      <c r="K56" s="36"/>
    </row>
    <row r="57" spans="2:11" x14ac:dyDescent="0.25">
      <c r="B57" s="106"/>
      <c r="C57" s="35"/>
      <c r="D57" s="36"/>
      <c r="E57" s="50"/>
      <c r="F57" s="50"/>
      <c r="G57" s="50"/>
      <c r="H57" s="50"/>
      <c r="I57" s="36"/>
      <c r="J57" s="36"/>
      <c r="K57" s="36"/>
    </row>
    <row r="58" spans="2:11" x14ac:dyDescent="0.25">
      <c r="B58" s="106"/>
      <c r="C58" s="35"/>
      <c r="D58" s="36"/>
      <c r="E58" s="50"/>
      <c r="F58" s="50"/>
      <c r="G58" s="50"/>
      <c r="H58" s="50"/>
      <c r="I58" s="36"/>
      <c r="J58" s="36"/>
      <c r="K58" s="36"/>
    </row>
    <row r="59" spans="2:11" x14ac:dyDescent="0.25">
      <c r="B59" s="106"/>
      <c r="C59" s="35"/>
      <c r="D59" s="36"/>
      <c r="E59" s="50"/>
      <c r="F59" s="50"/>
      <c r="G59" s="50"/>
      <c r="H59" s="50"/>
      <c r="I59" s="36"/>
      <c r="J59" s="36"/>
      <c r="K59" s="36"/>
    </row>
    <row r="60" spans="2:11" ht="14.4" thickBot="1" x14ac:dyDescent="0.3">
      <c r="B60" s="27"/>
      <c r="E60" s="27" t="s">
        <v>26</v>
      </c>
      <c r="F60" s="27" t="s">
        <v>30</v>
      </c>
      <c r="G60" s="27" t="s">
        <v>31</v>
      </c>
      <c r="H60" s="27" t="s">
        <v>32</v>
      </c>
      <c r="I60" s="36"/>
      <c r="J60" s="36"/>
      <c r="K60" s="36"/>
    </row>
    <row r="61" spans="2:11" x14ac:dyDescent="0.25">
      <c r="D61" s="128" t="s">
        <v>89</v>
      </c>
      <c r="E61" s="129">
        <f>IF(E10="","",E10/E10)</f>
        <v>1</v>
      </c>
      <c r="F61" s="129">
        <f>IF(F10="","",F10/F10)</f>
        <v>1</v>
      </c>
      <c r="G61" s="129">
        <f>IF(G10="","",G10/G10)</f>
        <v>1</v>
      </c>
      <c r="H61" s="130">
        <f>IF(H10="","",H10/H10)</f>
        <v>1</v>
      </c>
    </row>
    <row r="62" spans="2:11" x14ac:dyDescent="0.25">
      <c r="D62" s="131" t="s">
        <v>88</v>
      </c>
      <c r="E62" s="50">
        <f>IF(E10="","",(E17-E10)/E10)</f>
        <v>0.1322740186406561</v>
      </c>
      <c r="F62" s="50">
        <f>IF(F10="","",(F17-F10)/F10)</f>
        <v>0.1322740186406561</v>
      </c>
      <c r="G62" s="50">
        <f>IF(G10="","",(G17-G10)/G10)</f>
        <v>0.1322740186406561</v>
      </c>
      <c r="H62" s="132">
        <f>IF(H10="","",(H17-H10)/H10)</f>
        <v>0.1322740186406561</v>
      </c>
    </row>
    <row r="63" spans="2:11" x14ac:dyDescent="0.25">
      <c r="D63" s="133" t="s">
        <v>55</v>
      </c>
      <c r="E63" s="50">
        <f>IF(E10="","",E30*E26/E10)</f>
        <v>0</v>
      </c>
      <c r="F63" s="50">
        <f>IF(F10="","",F30*F26/F10)</f>
        <v>0</v>
      </c>
      <c r="G63" s="50">
        <f>IF(G10="","",G30*G26/G10)</f>
        <v>0</v>
      </c>
      <c r="H63" s="132">
        <f>IF(H10="","",H30*H26/H10)</f>
        <v>0</v>
      </c>
    </row>
    <row r="64" spans="2:11" x14ac:dyDescent="0.25">
      <c r="D64" s="133" t="s">
        <v>99</v>
      </c>
      <c r="E64" s="50">
        <f>IF(E10="","",E30*E27/E10)</f>
        <v>0</v>
      </c>
      <c r="F64" s="50">
        <f>IF(F10="","",F30*F27/F10)</f>
        <v>0</v>
      </c>
      <c r="G64" s="50">
        <f>IF(G10="","",G30*G27/G10)</f>
        <v>0</v>
      </c>
      <c r="H64" s="132">
        <f>IF(H10="","",H30*H27/H10)</f>
        <v>0</v>
      </c>
    </row>
    <row r="65" spans="2:8" x14ac:dyDescent="0.25">
      <c r="D65" s="133" t="s">
        <v>54</v>
      </c>
      <c r="E65" s="50">
        <f>IF(E10="","",E30*E23/E10)</f>
        <v>0</v>
      </c>
      <c r="F65" s="50">
        <f>IF(F10="","",F30*F23/F10)</f>
        <v>0</v>
      </c>
      <c r="G65" s="50">
        <f>IF(G10="","",G30*G23/G10)</f>
        <v>0</v>
      </c>
      <c r="H65" s="132">
        <f>IF(H10="","",H30*H23/H10)</f>
        <v>0</v>
      </c>
    </row>
    <row r="66" spans="2:8" x14ac:dyDescent="0.25">
      <c r="D66" s="133" t="s">
        <v>53</v>
      </c>
      <c r="E66" s="50">
        <f>IF(E10="","",E30*E22/E10)</f>
        <v>0</v>
      </c>
      <c r="F66" s="50">
        <f>IF(F10="","",F30*F22/F10)</f>
        <v>0</v>
      </c>
      <c r="G66" s="50">
        <f>IF(G10="","",G30*G22/G10)</f>
        <v>0</v>
      </c>
      <c r="H66" s="132">
        <f>IF(H10="","",H30*H22/H10)</f>
        <v>0</v>
      </c>
    </row>
    <row r="67" spans="2:8" x14ac:dyDescent="0.25">
      <c r="D67" s="133" t="s">
        <v>52</v>
      </c>
      <c r="E67" s="50">
        <f>IF(E10="","",E30*E21/E10)</f>
        <v>0</v>
      </c>
      <c r="F67" s="50">
        <f>IF(F10="","",F30*F21/F10)</f>
        <v>0</v>
      </c>
      <c r="G67" s="50">
        <f>IF(G10="","",G30*G21/G10)</f>
        <v>0</v>
      </c>
      <c r="H67" s="132">
        <f>IF(H10="","",H30*H21/H10)</f>
        <v>0</v>
      </c>
    </row>
    <row r="68" spans="2:8" ht="14.4" thickBot="1" x14ac:dyDescent="0.3">
      <c r="D68" s="134" t="s">
        <v>78</v>
      </c>
      <c r="E68" s="135">
        <f>IF(E10="","",E30/E10)</f>
        <v>1.1322740186406561</v>
      </c>
      <c r="F68" s="135">
        <f>IF(F10="","",F30/F10)</f>
        <v>1.1322740186406561</v>
      </c>
      <c r="G68" s="135">
        <f>IF(G10="","",G30/G10)</f>
        <v>1.1322740186406561</v>
      </c>
      <c r="H68" s="136">
        <f>IF(H10="","",H30/H10)</f>
        <v>1.1322740186406561</v>
      </c>
    </row>
    <row r="69" spans="2:8" x14ac:dyDescent="0.25">
      <c r="B69" s="85"/>
    </row>
    <row r="70" spans="2:8" x14ac:dyDescent="0.25">
      <c r="B70" s="27"/>
      <c r="E70" s="105">
        <f>SUM(E61:E67)</f>
        <v>1.1322740186406561</v>
      </c>
      <c r="F70" s="105">
        <f>SUM(F61:F67)</f>
        <v>1.1322740186406561</v>
      </c>
      <c r="G70" s="105">
        <f>SUM(G61:G67)</f>
        <v>1.1322740186406561</v>
      </c>
      <c r="H70" s="105">
        <f>SUM(H61:H67)</f>
        <v>1.1322740186406561</v>
      </c>
    </row>
    <row r="71" spans="2:8" x14ac:dyDescent="0.25">
      <c r="G71" s="50"/>
      <c r="H71" s="50"/>
    </row>
    <row r="72" spans="2:8" x14ac:dyDescent="0.25">
      <c r="G72" s="50"/>
      <c r="H72" s="50"/>
    </row>
    <row r="73" spans="2:8" x14ac:dyDescent="0.25">
      <c r="B73" s="106"/>
      <c r="C73" s="35"/>
      <c r="D73" s="36"/>
      <c r="E73" s="50"/>
      <c r="F73" s="50"/>
      <c r="G73" s="50"/>
      <c r="H73" s="50"/>
    </row>
    <row r="74" spans="2:8" x14ac:dyDescent="0.25">
      <c r="B74" s="106"/>
      <c r="C74" s="35"/>
      <c r="D74" s="36"/>
      <c r="E74" s="50"/>
      <c r="F74" s="50"/>
      <c r="G74" s="50"/>
      <c r="H74" s="50"/>
    </row>
    <row r="75" spans="2:8" x14ac:dyDescent="0.25">
      <c r="B75" s="106"/>
      <c r="C75" s="35"/>
      <c r="D75" s="36"/>
      <c r="E75" s="50"/>
      <c r="F75" s="50"/>
      <c r="G75" s="50"/>
      <c r="H75" s="50"/>
    </row>
    <row r="76" spans="2:8" x14ac:dyDescent="0.25">
      <c r="B76" s="106"/>
      <c r="C76" s="35"/>
      <c r="D76" s="36"/>
      <c r="E76" s="50"/>
      <c r="F76" s="50"/>
      <c r="G76" s="50"/>
      <c r="H76" s="50"/>
    </row>
    <row r="77" spans="2:8" x14ac:dyDescent="0.25">
      <c r="B77" s="106"/>
      <c r="C77" s="35"/>
      <c r="D77" s="36"/>
      <c r="E77" s="50"/>
      <c r="F77" s="50"/>
      <c r="G77" s="50"/>
      <c r="H77" s="50"/>
    </row>
    <row r="78" spans="2:8" x14ac:dyDescent="0.25">
      <c r="B78" s="106"/>
      <c r="C78" s="35"/>
      <c r="D78" s="36"/>
      <c r="E78" s="50"/>
      <c r="F78" s="50"/>
      <c r="G78" s="50"/>
      <c r="H78" s="50"/>
    </row>
    <row r="79" spans="2:8" x14ac:dyDescent="0.25">
      <c r="B79" s="106"/>
      <c r="C79" s="35"/>
      <c r="D79" s="36"/>
      <c r="E79" s="50"/>
      <c r="F79" s="50"/>
      <c r="G79" s="50"/>
      <c r="H79" s="50"/>
    </row>
    <row r="80" spans="2:8" x14ac:dyDescent="0.25">
      <c r="B80" s="106"/>
      <c r="C80" s="35"/>
      <c r="D80" s="36"/>
      <c r="E80" s="50"/>
      <c r="F80" s="50"/>
      <c r="G80" s="50"/>
      <c r="H80" s="50"/>
    </row>
    <row r="81" spans="2:8" x14ac:dyDescent="0.25">
      <c r="B81" s="106"/>
      <c r="C81" s="35"/>
      <c r="D81" s="36"/>
      <c r="E81" s="50"/>
      <c r="F81" s="50"/>
      <c r="G81" s="50"/>
      <c r="H81" s="50"/>
    </row>
    <row r="82" spans="2:8" x14ac:dyDescent="0.25">
      <c r="B82" s="106"/>
      <c r="C82" s="35"/>
      <c r="D82" s="36"/>
      <c r="E82" s="50"/>
      <c r="F82" s="50"/>
      <c r="G82" s="50"/>
      <c r="H82" s="50"/>
    </row>
    <row r="83" spans="2:8" x14ac:dyDescent="0.25">
      <c r="B83" s="106"/>
      <c r="C83" s="35"/>
      <c r="D83" s="36"/>
      <c r="E83" s="50"/>
      <c r="F83" s="50"/>
      <c r="G83" s="50"/>
      <c r="H83" s="50"/>
    </row>
    <row r="84" spans="2:8" x14ac:dyDescent="0.25">
      <c r="B84" s="106"/>
      <c r="C84" s="35"/>
      <c r="D84" s="36"/>
      <c r="E84" s="50"/>
      <c r="F84" s="50"/>
      <c r="G84" s="50"/>
      <c r="H84" s="50"/>
    </row>
    <row r="85" spans="2:8" x14ac:dyDescent="0.25">
      <c r="B85" s="106"/>
      <c r="C85" s="35"/>
      <c r="D85" s="36"/>
      <c r="E85" s="50"/>
      <c r="F85" s="50"/>
      <c r="G85" s="50"/>
      <c r="H85" s="50"/>
    </row>
    <row r="86" spans="2:8" x14ac:dyDescent="0.25">
      <c r="B86" s="106"/>
      <c r="C86" s="35"/>
      <c r="D86" s="36"/>
      <c r="E86" s="50"/>
      <c r="F86" s="50"/>
      <c r="G86" s="50"/>
      <c r="H86" s="50"/>
    </row>
    <row r="87" spans="2:8" x14ac:dyDescent="0.25">
      <c r="B87" s="106"/>
      <c r="C87" s="35"/>
      <c r="D87" s="36"/>
      <c r="E87" s="50"/>
      <c r="F87" s="50"/>
      <c r="G87" s="50"/>
      <c r="H87" s="50"/>
    </row>
    <row r="88" spans="2:8" x14ac:dyDescent="0.25">
      <c r="B88" s="106"/>
      <c r="C88" s="35"/>
      <c r="D88" s="36"/>
      <c r="E88" s="50"/>
      <c r="F88" s="50"/>
      <c r="G88" s="50"/>
      <c r="H88" s="50"/>
    </row>
    <row r="89" spans="2:8" x14ac:dyDescent="0.25">
      <c r="B89" s="106"/>
      <c r="C89" s="35"/>
      <c r="D89" s="36"/>
      <c r="E89" s="50"/>
      <c r="F89" s="50"/>
      <c r="G89" s="50"/>
      <c r="H89" s="50"/>
    </row>
    <row r="90" spans="2:8" x14ac:dyDescent="0.25">
      <c r="B90" s="106"/>
      <c r="C90" s="35"/>
      <c r="D90" s="36"/>
      <c r="E90" s="50"/>
      <c r="F90" s="50"/>
      <c r="G90" s="50"/>
      <c r="H90" s="50"/>
    </row>
    <row r="91" spans="2:8" x14ac:dyDescent="0.25">
      <c r="B91" s="106"/>
      <c r="C91" s="35"/>
      <c r="D91" s="36"/>
      <c r="E91" s="50"/>
      <c r="F91" s="50"/>
      <c r="G91" s="50"/>
      <c r="H91" s="50"/>
    </row>
    <row r="92" spans="2:8" x14ac:dyDescent="0.25">
      <c r="B92" s="106"/>
      <c r="C92" s="35"/>
      <c r="D92" s="36"/>
      <c r="E92" s="50"/>
      <c r="F92" s="50"/>
      <c r="G92" s="50"/>
      <c r="H92" s="50"/>
    </row>
    <row r="93" spans="2:8" x14ac:dyDescent="0.25">
      <c r="B93" s="106"/>
      <c r="C93" s="35"/>
      <c r="D93" s="36"/>
      <c r="E93" s="50"/>
      <c r="F93" s="50"/>
      <c r="G93" s="50"/>
      <c r="H93" s="50"/>
    </row>
    <row r="94" spans="2:8" x14ac:dyDescent="0.25">
      <c r="B94" s="106"/>
      <c r="C94" s="35"/>
      <c r="D94" s="36"/>
      <c r="E94" s="50"/>
      <c r="F94" s="50"/>
      <c r="G94" s="50"/>
      <c r="H94" s="50"/>
    </row>
    <row r="95" spans="2:8" x14ac:dyDescent="0.25">
      <c r="B95" s="106"/>
      <c r="C95" s="35"/>
      <c r="D95" s="36"/>
      <c r="E95" s="50"/>
      <c r="F95" s="50"/>
      <c r="G95" s="50"/>
      <c r="H95" s="50"/>
    </row>
    <row r="96" spans="2:8" x14ac:dyDescent="0.25">
      <c r="B96" s="106"/>
      <c r="C96" s="35"/>
      <c r="D96" s="36"/>
      <c r="E96" s="50"/>
      <c r="F96" s="50"/>
      <c r="G96" s="50"/>
      <c r="H96" s="50"/>
    </row>
    <row r="97" spans="2:8" x14ac:dyDescent="0.25">
      <c r="B97" s="106"/>
      <c r="C97" s="35"/>
      <c r="D97" s="36"/>
      <c r="E97" s="50"/>
      <c r="F97" s="50"/>
      <c r="G97" s="50"/>
      <c r="H97" s="50"/>
    </row>
    <row r="98" spans="2:8" x14ac:dyDescent="0.25">
      <c r="B98" s="106"/>
      <c r="C98" s="35"/>
      <c r="D98" s="36"/>
      <c r="E98" s="50"/>
      <c r="F98" s="50"/>
      <c r="G98" s="50"/>
      <c r="H98" s="50"/>
    </row>
    <row r="99" spans="2:8" x14ac:dyDescent="0.25">
      <c r="B99" s="106"/>
      <c r="C99" s="35"/>
      <c r="D99" s="36"/>
      <c r="E99" s="50"/>
      <c r="F99" s="50"/>
      <c r="G99" s="50"/>
      <c r="H99" s="50"/>
    </row>
    <row r="100" spans="2:8" x14ac:dyDescent="0.25">
      <c r="B100" s="106"/>
      <c r="C100" s="35"/>
      <c r="D100" s="36"/>
      <c r="E100" s="50"/>
      <c r="F100" s="50"/>
      <c r="G100" s="50"/>
      <c r="H100" s="50"/>
    </row>
    <row r="101" spans="2:8" x14ac:dyDescent="0.25">
      <c r="B101" s="106"/>
      <c r="C101" s="35"/>
      <c r="D101" s="36"/>
      <c r="E101" s="50"/>
      <c r="F101" s="50"/>
      <c r="G101" s="50"/>
      <c r="H101" s="50"/>
    </row>
    <row r="102" spans="2:8" x14ac:dyDescent="0.25">
      <c r="B102" s="106"/>
      <c r="C102" s="35"/>
      <c r="D102" s="36"/>
      <c r="E102" s="50"/>
      <c r="F102" s="50"/>
      <c r="G102" s="50"/>
      <c r="H102" s="50"/>
    </row>
    <row r="103" spans="2:8" x14ac:dyDescent="0.25">
      <c r="B103" s="106"/>
      <c r="C103" s="35"/>
      <c r="D103" s="36"/>
      <c r="E103" s="50"/>
      <c r="F103" s="50"/>
      <c r="G103" s="50"/>
      <c r="H103" s="50"/>
    </row>
    <row r="104" spans="2:8" x14ac:dyDescent="0.25">
      <c r="B104" s="106"/>
      <c r="C104" s="35"/>
      <c r="D104" s="36"/>
      <c r="E104" s="50"/>
      <c r="F104" s="50"/>
      <c r="G104" s="50"/>
      <c r="H104" s="50"/>
    </row>
    <row r="105" spans="2:8" x14ac:dyDescent="0.25">
      <c r="B105" s="106"/>
      <c r="C105" s="35"/>
      <c r="D105" s="36"/>
      <c r="E105" s="50"/>
      <c r="F105" s="50"/>
      <c r="G105" s="50"/>
      <c r="H105" s="50"/>
    </row>
    <row r="106" spans="2:8" x14ac:dyDescent="0.25">
      <c r="B106" s="106"/>
      <c r="C106" s="35"/>
      <c r="D106" s="36"/>
      <c r="E106" s="50"/>
      <c r="F106" s="50"/>
      <c r="G106" s="50"/>
      <c r="H106" s="50"/>
    </row>
    <row r="107" spans="2:8" x14ac:dyDescent="0.25">
      <c r="B107" s="106"/>
      <c r="C107" s="35"/>
      <c r="D107" s="36"/>
      <c r="E107" s="50"/>
      <c r="F107" s="50"/>
      <c r="G107" s="50"/>
      <c r="H107" s="50"/>
    </row>
    <row r="108" spans="2:8" x14ac:dyDescent="0.25">
      <c r="B108" s="106"/>
      <c r="C108" s="35"/>
      <c r="D108" s="36"/>
      <c r="E108" s="50"/>
      <c r="F108" s="50"/>
      <c r="G108" s="50"/>
      <c r="H108" s="50"/>
    </row>
    <row r="109" spans="2:8" x14ac:dyDescent="0.25">
      <c r="B109" s="106"/>
      <c r="C109" s="35"/>
      <c r="D109" s="36"/>
      <c r="E109" s="50"/>
      <c r="F109" s="50"/>
      <c r="G109" s="50"/>
      <c r="H109" s="50"/>
    </row>
    <row r="110" spans="2:8" x14ac:dyDescent="0.25">
      <c r="B110" s="106"/>
      <c r="C110" s="35"/>
      <c r="D110" s="36"/>
      <c r="E110" s="50"/>
      <c r="F110" s="50"/>
      <c r="G110" s="50"/>
      <c r="H110" s="50"/>
    </row>
    <row r="111" spans="2:8" x14ac:dyDescent="0.25">
      <c r="B111" s="106"/>
      <c r="C111" s="35"/>
      <c r="D111" s="36"/>
      <c r="E111" s="50"/>
      <c r="F111" s="50"/>
      <c r="G111" s="50"/>
      <c r="H111" s="50"/>
    </row>
    <row r="112" spans="2:8" x14ac:dyDescent="0.25">
      <c r="B112" s="106"/>
      <c r="C112" s="35"/>
      <c r="D112" s="36"/>
      <c r="E112" s="50"/>
      <c r="F112" s="50"/>
      <c r="G112" s="50"/>
      <c r="H112" s="50"/>
    </row>
    <row r="113" spans="2:8" x14ac:dyDescent="0.25">
      <c r="B113" s="106"/>
      <c r="C113" s="35"/>
      <c r="D113" s="36"/>
      <c r="E113" s="50"/>
      <c r="F113" s="50"/>
      <c r="G113" s="50"/>
      <c r="H113" s="50"/>
    </row>
    <row r="114" spans="2:8" x14ac:dyDescent="0.25">
      <c r="B114" s="106"/>
      <c r="C114" s="35"/>
      <c r="D114" s="36"/>
      <c r="E114" s="50"/>
      <c r="F114" s="50"/>
      <c r="G114" s="50"/>
      <c r="H114" s="50"/>
    </row>
    <row r="115" spans="2:8" x14ac:dyDescent="0.25">
      <c r="B115" s="106"/>
      <c r="C115" s="35"/>
      <c r="D115" s="36"/>
      <c r="E115" s="50"/>
      <c r="F115" s="50"/>
      <c r="G115" s="50"/>
      <c r="H115" s="50"/>
    </row>
    <row r="116" spans="2:8" x14ac:dyDescent="0.25">
      <c r="B116" s="106"/>
      <c r="C116" s="35"/>
      <c r="D116" s="36"/>
      <c r="E116" s="50"/>
      <c r="F116" s="50"/>
      <c r="G116" s="50"/>
      <c r="H116" s="50"/>
    </row>
    <row r="117" spans="2:8" x14ac:dyDescent="0.25">
      <c r="B117" s="106"/>
      <c r="C117" s="35"/>
      <c r="D117" s="36"/>
      <c r="E117" s="50"/>
      <c r="F117" s="50"/>
      <c r="G117" s="50"/>
      <c r="H117" s="50"/>
    </row>
    <row r="118" spans="2:8" x14ac:dyDescent="0.25">
      <c r="B118" s="106"/>
      <c r="C118" s="35"/>
      <c r="D118" s="36"/>
      <c r="E118" s="50"/>
      <c r="F118" s="50"/>
      <c r="G118" s="50"/>
      <c r="H118" s="50"/>
    </row>
    <row r="119" spans="2:8" x14ac:dyDescent="0.25">
      <c r="B119" s="106"/>
      <c r="C119" s="35"/>
      <c r="D119" s="36"/>
      <c r="E119" s="50"/>
      <c r="F119" s="50"/>
      <c r="G119" s="50"/>
      <c r="H119" s="50"/>
    </row>
    <row r="120" spans="2:8" x14ac:dyDescent="0.25">
      <c r="B120" s="106"/>
      <c r="C120" s="35"/>
      <c r="D120" s="36"/>
      <c r="E120" s="50"/>
      <c r="F120" s="50"/>
      <c r="G120" s="50"/>
      <c r="H120" s="50"/>
    </row>
    <row r="121" spans="2:8" x14ac:dyDescent="0.25">
      <c r="B121" s="106"/>
      <c r="C121" s="35"/>
      <c r="D121" s="36"/>
      <c r="E121" s="50"/>
      <c r="F121" s="50"/>
      <c r="G121" s="50"/>
      <c r="H121" s="50"/>
    </row>
    <row r="122" spans="2:8" x14ac:dyDescent="0.25">
      <c r="B122" s="106"/>
      <c r="C122" s="35"/>
      <c r="D122" s="36"/>
      <c r="E122" s="50"/>
      <c r="F122" s="50"/>
      <c r="G122" s="50"/>
      <c r="H122" s="50"/>
    </row>
    <row r="123" spans="2:8" x14ac:dyDescent="0.25">
      <c r="B123" s="106"/>
      <c r="C123" s="35"/>
      <c r="D123" s="36"/>
      <c r="E123" s="50"/>
      <c r="F123" s="50"/>
      <c r="G123" s="50"/>
      <c r="H123" s="50"/>
    </row>
    <row r="124" spans="2:8" x14ac:dyDescent="0.25">
      <c r="B124" s="106"/>
      <c r="C124" s="35"/>
      <c r="D124" s="36"/>
      <c r="E124" s="50"/>
      <c r="F124" s="50"/>
      <c r="G124" s="50"/>
      <c r="H124" s="50"/>
    </row>
    <row r="125" spans="2:8" x14ac:dyDescent="0.25">
      <c r="B125" s="106"/>
      <c r="C125" s="35"/>
      <c r="D125" s="36"/>
      <c r="E125" s="50"/>
      <c r="F125" s="50"/>
      <c r="G125" s="50"/>
      <c r="H125" s="50"/>
    </row>
    <row r="126" spans="2:8" x14ac:dyDescent="0.25">
      <c r="B126" s="106"/>
      <c r="C126" s="35"/>
      <c r="D126" s="36"/>
      <c r="E126" s="50"/>
      <c r="F126" s="50"/>
      <c r="G126" s="50"/>
      <c r="H126" s="50"/>
    </row>
    <row r="127" spans="2:8" x14ac:dyDescent="0.25">
      <c r="B127" s="106"/>
      <c r="C127" s="35"/>
      <c r="D127" s="36"/>
      <c r="E127" s="50"/>
      <c r="F127" s="50"/>
      <c r="G127" s="50"/>
      <c r="H127" s="50"/>
    </row>
    <row r="128" spans="2:8" x14ac:dyDescent="0.25">
      <c r="B128" s="106"/>
      <c r="C128" s="35"/>
      <c r="D128" s="36"/>
      <c r="E128" s="50"/>
      <c r="F128" s="50"/>
      <c r="G128" s="50"/>
      <c r="H128" s="50"/>
    </row>
    <row r="129" spans="2:8" x14ac:dyDescent="0.25">
      <c r="B129" s="106"/>
      <c r="C129" s="35"/>
      <c r="D129" s="36"/>
      <c r="E129" s="50"/>
      <c r="F129" s="50"/>
      <c r="G129" s="50"/>
      <c r="H129" s="50"/>
    </row>
    <row r="130" spans="2:8" x14ac:dyDescent="0.25">
      <c r="B130" s="106"/>
      <c r="C130" s="35"/>
      <c r="D130" s="36"/>
      <c r="E130" s="50"/>
      <c r="F130" s="50"/>
      <c r="G130" s="50"/>
      <c r="H130" s="50"/>
    </row>
    <row r="131" spans="2:8" x14ac:dyDescent="0.25">
      <c r="B131" s="106"/>
      <c r="C131" s="35"/>
      <c r="D131" s="36"/>
      <c r="E131" s="50"/>
      <c r="F131" s="50"/>
      <c r="G131" s="50"/>
      <c r="H131" s="50"/>
    </row>
    <row r="132" spans="2:8" x14ac:dyDescent="0.25">
      <c r="B132" s="106"/>
      <c r="C132" s="35"/>
      <c r="D132" s="36"/>
      <c r="E132" s="50"/>
      <c r="F132" s="50"/>
      <c r="G132" s="50"/>
      <c r="H132" s="50"/>
    </row>
    <row r="133" spans="2:8" x14ac:dyDescent="0.25">
      <c r="B133" s="106"/>
      <c r="C133" s="35"/>
      <c r="D133" s="36"/>
      <c r="E133" s="50"/>
      <c r="F133" s="50"/>
      <c r="G133" s="50"/>
      <c r="H133" s="50"/>
    </row>
    <row r="134" spans="2:8" x14ac:dyDescent="0.25">
      <c r="B134" s="106"/>
      <c r="C134" s="35"/>
      <c r="D134" s="36"/>
      <c r="E134" s="50"/>
      <c r="F134" s="50"/>
      <c r="G134" s="50"/>
      <c r="H134" s="50"/>
    </row>
    <row r="135" spans="2:8" x14ac:dyDescent="0.25">
      <c r="B135" s="106"/>
      <c r="C135" s="35"/>
      <c r="D135" s="36"/>
      <c r="E135" s="50"/>
      <c r="F135" s="50"/>
      <c r="G135" s="50"/>
      <c r="H135" s="50"/>
    </row>
    <row r="136" spans="2:8" x14ac:dyDescent="0.25">
      <c r="B136" s="106"/>
      <c r="C136" s="35"/>
      <c r="D136" s="36"/>
      <c r="E136" s="50"/>
      <c r="F136" s="50"/>
      <c r="G136" s="50"/>
      <c r="H136" s="50"/>
    </row>
    <row r="137" spans="2:8" x14ac:dyDescent="0.25">
      <c r="B137" s="106"/>
      <c r="C137" s="35"/>
      <c r="D137" s="36"/>
      <c r="E137" s="50"/>
      <c r="F137" s="50"/>
      <c r="G137" s="50"/>
      <c r="H137" s="50"/>
    </row>
    <row r="138" spans="2:8" x14ac:dyDescent="0.25">
      <c r="B138" s="106"/>
      <c r="C138" s="35"/>
      <c r="D138" s="36"/>
      <c r="E138" s="50"/>
      <c r="F138" s="50"/>
      <c r="G138" s="50"/>
      <c r="H138" s="50"/>
    </row>
    <row r="139" spans="2:8" x14ac:dyDescent="0.25">
      <c r="B139" s="106"/>
      <c r="C139" s="35"/>
      <c r="D139" s="36"/>
      <c r="E139" s="50"/>
      <c r="F139" s="50"/>
      <c r="G139" s="50"/>
      <c r="H139" s="50"/>
    </row>
    <row r="140" spans="2:8" x14ac:dyDescent="0.25">
      <c r="B140" s="106"/>
      <c r="C140" s="35"/>
      <c r="D140" s="36"/>
      <c r="E140" s="50"/>
      <c r="F140" s="50"/>
      <c r="G140" s="50"/>
      <c r="H140" s="50"/>
    </row>
    <row r="141" spans="2:8" x14ac:dyDescent="0.25">
      <c r="B141" s="106"/>
      <c r="C141" s="35"/>
      <c r="D141" s="36"/>
      <c r="E141" s="50"/>
      <c r="F141" s="50"/>
      <c r="G141" s="50"/>
      <c r="H141" s="50"/>
    </row>
    <row r="142" spans="2:8" x14ac:dyDescent="0.25">
      <c r="B142" s="106"/>
      <c r="C142" s="35"/>
      <c r="D142" s="36"/>
      <c r="E142" s="50"/>
      <c r="F142" s="50"/>
      <c r="G142" s="50"/>
      <c r="H142" s="50"/>
    </row>
    <row r="143" spans="2:8" x14ac:dyDescent="0.25">
      <c r="B143" s="106"/>
      <c r="C143" s="35"/>
      <c r="D143" s="36"/>
      <c r="E143" s="50"/>
      <c r="F143" s="50"/>
      <c r="G143" s="50"/>
      <c r="H143" s="50"/>
    </row>
    <row r="144" spans="2:8" x14ac:dyDescent="0.25">
      <c r="B144" s="106"/>
      <c r="C144" s="35"/>
      <c r="D144" s="36"/>
      <c r="E144" s="50"/>
      <c r="F144" s="50"/>
      <c r="G144" s="50"/>
      <c r="H144" s="50"/>
    </row>
    <row r="145" spans="2:8" x14ac:dyDescent="0.25">
      <c r="B145" s="106"/>
      <c r="C145" s="35"/>
      <c r="D145" s="36"/>
      <c r="E145" s="50"/>
      <c r="F145" s="50"/>
      <c r="G145" s="50"/>
      <c r="H145" s="50"/>
    </row>
    <row r="146" spans="2:8" x14ac:dyDescent="0.25">
      <c r="B146" s="106"/>
      <c r="C146" s="35"/>
      <c r="D146" s="36"/>
      <c r="E146" s="50"/>
      <c r="F146" s="50"/>
      <c r="G146" s="50"/>
      <c r="H146" s="50"/>
    </row>
    <row r="147" spans="2:8" x14ac:dyDescent="0.25">
      <c r="B147" s="106"/>
      <c r="C147" s="35"/>
      <c r="D147" s="36"/>
      <c r="E147" s="50"/>
      <c r="F147" s="50"/>
      <c r="G147" s="50"/>
      <c r="H147" s="50"/>
    </row>
    <row r="148" spans="2:8" x14ac:dyDescent="0.25">
      <c r="B148" s="106"/>
      <c r="C148" s="35"/>
      <c r="D148" s="36"/>
      <c r="E148" s="50"/>
      <c r="F148" s="50"/>
      <c r="G148" s="50"/>
      <c r="H148" s="50"/>
    </row>
    <row r="149" spans="2:8" x14ac:dyDescent="0.25">
      <c r="B149" s="106"/>
      <c r="C149" s="35"/>
      <c r="D149" s="36"/>
      <c r="E149" s="50"/>
      <c r="F149" s="50"/>
      <c r="G149" s="50"/>
      <c r="H149" s="50"/>
    </row>
    <row r="150" spans="2:8" x14ac:dyDescent="0.25">
      <c r="B150" s="106"/>
      <c r="C150" s="35"/>
      <c r="D150" s="36"/>
      <c r="E150" s="50"/>
      <c r="F150" s="50"/>
      <c r="G150" s="50"/>
      <c r="H150" s="50"/>
    </row>
    <row r="151" spans="2:8" x14ac:dyDescent="0.25">
      <c r="B151" s="106"/>
      <c r="C151" s="35"/>
      <c r="D151" s="36"/>
      <c r="E151" s="50"/>
      <c r="F151" s="50"/>
      <c r="G151" s="50"/>
      <c r="H151" s="50"/>
    </row>
    <row r="152" spans="2:8" x14ac:dyDescent="0.25">
      <c r="B152" s="106"/>
      <c r="C152" s="35"/>
      <c r="D152" s="36"/>
      <c r="E152" s="50"/>
      <c r="F152" s="50"/>
      <c r="G152" s="50"/>
      <c r="H152" s="50"/>
    </row>
    <row r="153" spans="2:8" x14ac:dyDescent="0.25">
      <c r="B153" s="106"/>
      <c r="C153" s="35"/>
      <c r="D153" s="36"/>
      <c r="E153" s="50"/>
      <c r="F153" s="50"/>
      <c r="G153" s="50"/>
      <c r="H153" s="50"/>
    </row>
    <row r="154" spans="2:8" x14ac:dyDescent="0.25">
      <c r="B154" s="106"/>
      <c r="C154" s="35"/>
      <c r="D154" s="36"/>
      <c r="E154" s="50"/>
      <c r="F154" s="50"/>
      <c r="G154" s="50"/>
      <c r="H154" s="50"/>
    </row>
    <row r="155" spans="2:8" x14ac:dyDescent="0.25">
      <c r="B155" s="106"/>
      <c r="C155" s="35"/>
      <c r="D155" s="36"/>
      <c r="E155" s="50"/>
      <c r="F155" s="50"/>
      <c r="G155" s="50"/>
      <c r="H155" s="50"/>
    </row>
    <row r="156" spans="2:8" x14ac:dyDescent="0.25">
      <c r="B156" s="106"/>
      <c r="C156" s="35"/>
      <c r="D156" s="36"/>
      <c r="E156" s="50"/>
      <c r="F156" s="50"/>
      <c r="G156" s="50"/>
      <c r="H156" s="50"/>
    </row>
    <row r="157" spans="2:8" x14ac:dyDescent="0.25">
      <c r="B157" s="106"/>
      <c r="C157" s="35"/>
      <c r="D157" s="36"/>
      <c r="E157" s="50"/>
      <c r="F157" s="50"/>
      <c r="G157" s="50"/>
      <c r="H157" s="50"/>
    </row>
    <row r="158" spans="2:8" x14ac:dyDescent="0.25">
      <c r="B158" s="106"/>
      <c r="C158" s="35"/>
      <c r="D158" s="36"/>
      <c r="E158" s="50"/>
      <c r="F158" s="50"/>
      <c r="G158" s="50"/>
      <c r="H158" s="50"/>
    </row>
    <row r="159" spans="2:8" x14ac:dyDescent="0.25">
      <c r="B159" s="106"/>
      <c r="C159" s="35"/>
      <c r="D159" s="36"/>
      <c r="E159" s="50"/>
      <c r="F159" s="50"/>
      <c r="G159" s="50"/>
      <c r="H159" s="50"/>
    </row>
    <row r="160" spans="2:8" x14ac:dyDescent="0.25">
      <c r="B160" s="106"/>
      <c r="C160" s="35"/>
      <c r="D160" s="36"/>
      <c r="E160" s="50"/>
      <c r="F160" s="50"/>
      <c r="G160" s="50"/>
      <c r="H160" s="50"/>
    </row>
    <row r="161" spans="2:8" x14ac:dyDescent="0.25">
      <c r="B161" s="106"/>
      <c r="C161" s="35"/>
      <c r="D161" s="36"/>
      <c r="E161" s="50"/>
      <c r="F161" s="50"/>
      <c r="G161" s="50"/>
      <c r="H161" s="50"/>
    </row>
    <row r="162" spans="2:8" x14ac:dyDescent="0.25">
      <c r="B162" s="106"/>
      <c r="C162" s="35"/>
      <c r="D162" s="36"/>
      <c r="E162" s="50"/>
      <c r="F162" s="50"/>
      <c r="G162" s="50"/>
      <c r="H162" s="50"/>
    </row>
    <row r="163" spans="2:8" x14ac:dyDescent="0.25">
      <c r="B163" s="106"/>
      <c r="C163" s="35"/>
      <c r="D163" s="36"/>
      <c r="E163" s="50"/>
      <c r="F163" s="50"/>
      <c r="G163" s="50"/>
      <c r="H163" s="50"/>
    </row>
    <row r="164" spans="2:8" x14ac:dyDescent="0.25">
      <c r="B164" s="106"/>
      <c r="C164" s="35"/>
      <c r="D164" s="36"/>
      <c r="E164" s="50"/>
      <c r="F164" s="50"/>
      <c r="G164" s="50"/>
      <c r="H164" s="50"/>
    </row>
    <row r="165" spans="2:8" x14ac:dyDescent="0.25">
      <c r="B165" s="106"/>
      <c r="C165" s="35"/>
      <c r="D165" s="36"/>
      <c r="E165" s="50"/>
      <c r="F165" s="50"/>
      <c r="G165" s="50"/>
      <c r="H165" s="50"/>
    </row>
    <row r="166" spans="2:8" x14ac:dyDescent="0.25">
      <c r="B166" s="106"/>
      <c r="C166" s="35"/>
      <c r="D166" s="36"/>
      <c r="E166" s="50"/>
      <c r="F166" s="50"/>
      <c r="G166" s="50"/>
      <c r="H166" s="50"/>
    </row>
    <row r="167" spans="2:8" x14ac:dyDescent="0.25">
      <c r="B167" s="106"/>
      <c r="C167" s="35"/>
      <c r="D167" s="36"/>
      <c r="E167" s="50"/>
      <c r="F167" s="50"/>
      <c r="G167" s="50"/>
      <c r="H167" s="50"/>
    </row>
    <row r="168" spans="2:8" x14ac:dyDescent="0.25">
      <c r="B168" s="106"/>
      <c r="C168" s="35"/>
      <c r="D168" s="36"/>
      <c r="E168" s="50"/>
      <c r="F168" s="50"/>
      <c r="G168" s="50"/>
      <c r="H168" s="50"/>
    </row>
  </sheetData>
  <mergeCells count="4">
    <mergeCell ref="C3:J3"/>
    <mergeCell ref="C4:J4"/>
    <mergeCell ref="B36:K36"/>
    <mergeCell ref="N40:W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workbookViewId="0">
      <selection activeCell="L16" sqref="L16"/>
    </sheetView>
  </sheetViews>
  <sheetFormatPr defaultColWidth="9.109375" defaultRowHeight="13.8" x14ac:dyDescent="0.25"/>
  <cols>
    <col min="1" max="1" width="18.6640625" style="112" customWidth="1"/>
    <col min="2" max="2" width="10" style="112" bestFit="1" customWidth="1"/>
    <col min="3" max="3" width="9.109375" style="112"/>
    <col min="4" max="4" width="9.33203125" style="112" bestFit="1" customWidth="1"/>
    <col min="5" max="8" width="9.109375" style="112"/>
    <col min="9" max="9" width="10.88671875" style="112" bestFit="1" customWidth="1"/>
    <col min="10" max="10" width="9.88671875" style="112" bestFit="1" customWidth="1"/>
    <col min="11" max="11" width="9.33203125" style="112" bestFit="1" customWidth="1"/>
    <col min="12" max="13" width="10.88671875" style="112" bestFit="1" customWidth="1"/>
    <col min="14" max="16384" width="9.109375" style="112"/>
  </cols>
  <sheetData>
    <row r="3" spans="1:13" x14ac:dyDescent="0.25">
      <c r="G3" s="112" t="s">
        <v>118</v>
      </c>
    </row>
    <row r="5" spans="1:13" x14ac:dyDescent="0.25">
      <c r="A5" s="112" t="s">
        <v>105</v>
      </c>
      <c r="B5" s="112">
        <v>1000</v>
      </c>
      <c r="D5" s="112">
        <v>15</v>
      </c>
      <c r="G5" s="184" t="s">
        <v>124</v>
      </c>
      <c r="H5" s="184"/>
      <c r="I5" s="184"/>
      <c r="K5" s="119" t="s">
        <v>123</v>
      </c>
    </row>
    <row r="6" spans="1:13" x14ac:dyDescent="0.25">
      <c r="A6" s="112" t="s">
        <v>106</v>
      </c>
      <c r="B6" s="113">
        <v>6.8000000000000005E-2</v>
      </c>
      <c r="D6" s="112">
        <v>8</v>
      </c>
      <c r="G6" s="112" t="s">
        <v>116</v>
      </c>
      <c r="I6" s="118">
        <v>699.99</v>
      </c>
      <c r="K6" s="112" t="s">
        <v>116</v>
      </c>
      <c r="M6" s="118">
        <v>699.99</v>
      </c>
    </row>
    <row r="7" spans="1:13" x14ac:dyDescent="0.25">
      <c r="A7" s="112" t="s">
        <v>107</v>
      </c>
      <c r="B7" s="112">
        <v>10</v>
      </c>
      <c r="D7" s="112">
        <v>52</v>
      </c>
      <c r="G7" s="112" t="s">
        <v>117</v>
      </c>
      <c r="I7" s="114">
        <v>46.2</v>
      </c>
      <c r="K7" s="112" t="s">
        <v>117</v>
      </c>
      <c r="M7" s="114">
        <v>46.2</v>
      </c>
    </row>
    <row r="8" spans="1:13" x14ac:dyDescent="0.25">
      <c r="A8" s="112" t="s">
        <v>108</v>
      </c>
      <c r="B8" s="115">
        <f>PMT(B6,B7,-B5)</f>
        <v>141.06407780598062</v>
      </c>
      <c r="D8" s="112">
        <v>4</v>
      </c>
      <c r="G8" s="112" t="s">
        <v>88</v>
      </c>
      <c r="I8" s="114">
        <f>I23-I16</f>
        <v>1044.0541987226325</v>
      </c>
      <c r="K8" s="112" t="s">
        <v>88</v>
      </c>
      <c r="M8" s="114">
        <f>I8</f>
        <v>1044.0541987226325</v>
      </c>
    </row>
    <row r="9" spans="1:13" x14ac:dyDescent="0.25">
      <c r="A9" s="112" t="s">
        <v>110</v>
      </c>
      <c r="B9" s="116">
        <f>B8*B7</f>
        <v>1410.6407780598061</v>
      </c>
      <c r="D9" s="112">
        <f>D5*D6*D7*D8</f>
        <v>24960</v>
      </c>
      <c r="G9" s="120" t="s">
        <v>122</v>
      </c>
      <c r="I9" s="118">
        <f>I8+I7+I6</f>
        <v>1790.2441987226325</v>
      </c>
      <c r="K9" s="120" t="s">
        <v>122</v>
      </c>
      <c r="M9" s="118">
        <f>I9</f>
        <v>1790.2441987226325</v>
      </c>
    </row>
    <row r="10" spans="1:13" x14ac:dyDescent="0.25">
      <c r="A10" s="112" t="s">
        <v>111</v>
      </c>
      <c r="B10" s="114">
        <f>B9/B5</f>
        <v>1.410640778059806</v>
      </c>
      <c r="G10" s="112" t="s">
        <v>109</v>
      </c>
      <c r="I10" s="114">
        <f>K24</f>
        <v>579.1966525279106</v>
      </c>
      <c r="M10" s="114"/>
    </row>
    <row r="11" spans="1:13" x14ac:dyDescent="0.25">
      <c r="A11" s="112" t="s">
        <v>109</v>
      </c>
      <c r="B11" s="117">
        <v>0.3</v>
      </c>
      <c r="G11" s="112" t="s">
        <v>121</v>
      </c>
      <c r="I11" s="114">
        <f>K25</f>
        <v>263.27120569450483</v>
      </c>
      <c r="M11" s="114"/>
    </row>
    <row r="12" spans="1:13" x14ac:dyDescent="0.25">
      <c r="B12" s="114">
        <f>B10/(1-B11)</f>
        <v>2.0152011115140089</v>
      </c>
      <c r="G12" s="120" t="s">
        <v>125</v>
      </c>
      <c r="I12" s="118">
        <f>SUM(I9:I11)</f>
        <v>2632.7120569450481</v>
      </c>
      <c r="K12" s="120"/>
      <c r="L12" s="121">
        <f>I12</f>
        <v>2632.7120569450481</v>
      </c>
      <c r="M12" s="114"/>
    </row>
    <row r="13" spans="1:13" x14ac:dyDescent="0.25">
      <c r="L13" s="121">
        <f>L12*0.22</f>
        <v>579.1966525279106</v>
      </c>
    </row>
    <row r="14" spans="1:13" x14ac:dyDescent="0.25">
      <c r="L14" s="121">
        <f>L12*0.1</f>
        <v>263.27120569450483</v>
      </c>
    </row>
    <row r="15" spans="1:13" x14ac:dyDescent="0.25">
      <c r="L15" s="121">
        <f>L12-L13-L14</f>
        <v>1790.244198722633</v>
      </c>
    </row>
    <row r="16" spans="1:13" x14ac:dyDescent="0.25">
      <c r="I16" s="112">
        <f>I6+I7</f>
        <v>746.19</v>
      </c>
    </row>
    <row r="17" spans="7:11" x14ac:dyDescent="0.25">
      <c r="I17" s="115">
        <f>PMT(I21/12,I20,-I16)</f>
        <v>14.918701656021938</v>
      </c>
    </row>
    <row r="19" spans="7:11" x14ac:dyDescent="0.25">
      <c r="G19" s="112" t="s">
        <v>119</v>
      </c>
      <c r="I19" s="112">
        <v>14</v>
      </c>
    </row>
    <row r="20" spans="7:11" x14ac:dyDescent="0.25">
      <c r="G20" s="112" t="s">
        <v>120</v>
      </c>
      <c r="I20" s="112">
        <v>120</v>
      </c>
    </row>
    <row r="21" spans="7:11" x14ac:dyDescent="0.25">
      <c r="G21" s="112" t="s">
        <v>106</v>
      </c>
      <c r="I21" s="112">
        <v>0.21</v>
      </c>
    </row>
    <row r="23" spans="7:11" x14ac:dyDescent="0.25">
      <c r="I23" s="115">
        <f>I20*I17</f>
        <v>1790.2441987226325</v>
      </c>
    </row>
    <row r="24" spans="7:11" x14ac:dyDescent="0.25">
      <c r="G24" s="112" t="s">
        <v>109</v>
      </c>
      <c r="I24" s="112">
        <v>0.22</v>
      </c>
      <c r="K24" s="112">
        <f>I26*I24</f>
        <v>579.1966525279106</v>
      </c>
    </row>
    <row r="25" spans="7:11" x14ac:dyDescent="0.25">
      <c r="G25" s="112" t="s">
        <v>121</v>
      </c>
      <c r="I25" s="112">
        <v>0.1</v>
      </c>
      <c r="K25" s="112">
        <f>I25*I26</f>
        <v>263.27120569450483</v>
      </c>
    </row>
    <row r="26" spans="7:11" x14ac:dyDescent="0.25">
      <c r="I26" s="112">
        <f>I23/(1-(I25+I24))</f>
        <v>2632.7120569450481</v>
      </c>
    </row>
  </sheetData>
  <mergeCells count="1">
    <mergeCell ref="G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To Pay Back</vt:lpstr>
      <vt:lpstr>Student Loans to Pay Back</vt:lpstr>
      <vt:lpstr>Loans to Pay Back</vt:lpstr>
      <vt:lpstr>Sheet1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Bryan Sudweeks</cp:lastModifiedBy>
  <cp:lastPrinted>2015-09-10T14:47:40Z</cp:lastPrinted>
  <dcterms:created xsi:type="dcterms:W3CDTF">2015-09-09T16:19:19Z</dcterms:created>
  <dcterms:modified xsi:type="dcterms:W3CDTF">2016-09-29T02:39:06Z</dcterms:modified>
</cp:coreProperties>
</file>