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ls76\Dropbox\PublicStuff\BM 418 Public\Learning Tools\"/>
    </mc:Choice>
  </mc:AlternateContent>
  <xr:revisionPtr revIDLastSave="0" documentId="13_ncr:1_{F77BF962-85F4-409D-AAC1-F226E4F96C27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Introduction" sheetId="3" r:id="rId1"/>
    <sheet name="Home Loan Comparison" sheetId="1" r:id="rId2"/>
    <sheet name="Additional Payments" sheetId="2" r:id="rId3"/>
    <sheet name="Refinancing" sheetId="4" r:id="rId4"/>
    <sheet name="Buying Down Points" sheetId="5" r:id="rId5"/>
  </sheets>
  <definedNames>
    <definedName name="_xlnm.Print_Area" localSheetId="1">'Home Loan Comparison'!$A$1:$K$396</definedName>
    <definedName name="_xlnm.Print_Titles" localSheetId="1">'Home Loan Comparison'!$1:$4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4" l="1"/>
  <c r="H24" i="4" l="1"/>
  <c r="H25" i="4" l="1"/>
  <c r="E14" i="1" l="1"/>
  <c r="H27" i="1" s="1"/>
  <c r="S23" i="5"/>
  <c r="H23" i="5"/>
  <c r="F35" i="5" s="1"/>
  <c r="O23" i="5"/>
  <c r="H28" i="5"/>
  <c r="H38" i="5" s="1"/>
  <c r="H29" i="5"/>
  <c r="O33" i="5" s="1"/>
  <c r="H41" i="5"/>
  <c r="O41" i="4"/>
  <c r="H27" i="4"/>
  <c r="P30" i="4"/>
  <c r="O43" i="4" s="1"/>
  <c r="H40" i="4"/>
  <c r="H52" i="4"/>
  <c r="H53" i="4"/>
  <c r="O40" i="4"/>
  <c r="P37" i="4"/>
  <c r="H12" i="2"/>
  <c r="B32" i="2" s="1"/>
  <c r="C32" i="2" s="1"/>
  <c r="E16" i="2"/>
  <c r="E18" i="2" s="1"/>
  <c r="J14" i="2"/>
  <c r="C16" i="2"/>
  <c r="H17" i="2"/>
  <c r="H26" i="2"/>
  <c r="E21" i="2"/>
  <c r="I21" i="2" s="1"/>
  <c r="H14" i="1"/>
  <c r="H15" i="1" s="1"/>
  <c r="P14" i="1"/>
  <c r="P22" i="1" s="1"/>
  <c r="T22" i="1" s="1"/>
  <c r="T21" i="1" s="1"/>
  <c r="S14" i="1"/>
  <c r="S15" i="1" s="1"/>
  <c r="AA14" i="1"/>
  <c r="AA21" i="1" s="1"/>
  <c r="AD14" i="1"/>
  <c r="AD15" i="1"/>
  <c r="I16" i="1"/>
  <c r="T16" i="1"/>
  <c r="AE16" i="1"/>
  <c r="H17" i="1"/>
  <c r="S17" i="1"/>
  <c r="AD17" i="1"/>
  <c r="C18" i="1"/>
  <c r="H18" i="1"/>
  <c r="N18" i="1"/>
  <c r="S18" i="1"/>
  <c r="Y18" i="1"/>
  <c r="AD18" i="1"/>
  <c r="D25" i="1"/>
  <c r="O25" i="1"/>
  <c r="X33" i="1"/>
  <c r="AA33" i="1" s="1"/>
  <c r="Z25" i="1"/>
  <c r="D29" i="1"/>
  <c r="H393" i="1"/>
  <c r="S393" i="1"/>
  <c r="AD393" i="1"/>
  <c r="B2" i="3"/>
  <c r="P38" i="4"/>
  <c r="O35" i="5" l="1"/>
  <c r="C26" i="2"/>
  <c r="G26" i="2" s="1"/>
  <c r="I26" i="2" s="1"/>
  <c r="AA22" i="1"/>
  <c r="AE22" i="1" s="1"/>
  <c r="Y33" i="1"/>
  <c r="AC33" i="1" s="1"/>
  <c r="X34" i="1"/>
  <c r="AA18" i="1"/>
  <c r="Y27" i="1" s="1"/>
  <c r="AD27" i="1"/>
  <c r="P18" i="1"/>
  <c r="N27" i="1" s="1"/>
  <c r="S27" i="1"/>
  <c r="M33" i="1"/>
  <c r="M34" i="1" s="1"/>
  <c r="P21" i="1"/>
  <c r="H25" i="5"/>
  <c r="H26" i="5" s="1"/>
  <c r="H39" i="5"/>
  <c r="O25" i="5"/>
  <c r="O26" i="5" s="1"/>
  <c r="H30" i="5"/>
  <c r="H40" i="5" s="1"/>
  <c r="P42" i="4"/>
  <c r="H55" i="4"/>
  <c r="H28" i="4"/>
  <c r="B33" i="1"/>
  <c r="B34" i="1" s="1"/>
  <c r="B35" i="1" s="1"/>
  <c r="E21" i="1"/>
  <c r="E18" i="1"/>
  <c r="C27" i="1" s="1"/>
  <c r="E22" i="1"/>
  <c r="I22" i="1" s="1"/>
  <c r="E25" i="1" s="1"/>
  <c r="G32" i="2"/>
  <c r="D32" i="2"/>
  <c r="AE21" i="1"/>
  <c r="AA25" i="1"/>
  <c r="P25" i="1"/>
  <c r="B33" i="2"/>
  <c r="E32" i="2"/>
  <c r="I12" i="2"/>
  <c r="O32" i="5"/>
  <c r="H37" i="4"/>
  <c r="F36" i="5"/>
  <c r="H35" i="5" s="1"/>
  <c r="H34" i="5" s="1"/>
  <c r="D42" i="5" l="1"/>
  <c r="AC27" i="1"/>
  <c r="AE27" i="1" s="1"/>
  <c r="Z33" i="1"/>
  <c r="AB33" i="1" s="1"/>
  <c r="AE33" i="1" s="1"/>
  <c r="AA34" i="1"/>
  <c r="X35" i="1"/>
  <c r="R27" i="1"/>
  <c r="T27" i="1" s="1"/>
  <c r="P33" i="1"/>
  <c r="N33" i="1"/>
  <c r="O34" i="5"/>
  <c r="O36" i="5" s="1"/>
  <c r="O37" i="5" s="1"/>
  <c r="O39" i="5" s="1"/>
  <c r="O49" i="5" s="1"/>
  <c r="U49" i="5" s="1"/>
  <c r="P26" i="4"/>
  <c r="P24" i="4" s="1"/>
  <c r="P25" i="4" s="1"/>
  <c r="H49" i="4"/>
  <c r="G27" i="1"/>
  <c r="I27" i="1" s="1"/>
  <c r="I21" i="1"/>
  <c r="E35" i="1"/>
  <c r="B36" i="1"/>
  <c r="C33" i="1"/>
  <c r="G33" i="1" s="1"/>
  <c r="E34" i="1"/>
  <c r="E33" i="1"/>
  <c r="B34" i="2"/>
  <c r="E33" i="2"/>
  <c r="H43" i="5"/>
  <c r="H44" i="5" s="1"/>
  <c r="P34" i="1"/>
  <c r="M35" i="1"/>
  <c r="F32" i="2"/>
  <c r="P27" i="4" l="1"/>
  <c r="H34" i="4"/>
  <c r="H59" i="4"/>
  <c r="O45" i="4"/>
  <c r="Y34" i="1"/>
  <c r="AC34" i="1" s="1"/>
  <c r="X36" i="1"/>
  <c r="AA35" i="1"/>
  <c r="O33" i="1"/>
  <c r="R33" i="1"/>
  <c r="N49" i="5"/>
  <c r="N46" i="5"/>
  <c r="O46" i="5" s="1"/>
  <c r="U46" i="5" s="1"/>
  <c r="U50" i="5" s="1"/>
  <c r="O50" i="5" s="1"/>
  <c r="H46" i="5"/>
  <c r="P31" i="4"/>
  <c r="P28" i="4"/>
  <c r="P36" i="4" s="1"/>
  <c r="H51" i="4"/>
  <c r="H56" i="4" s="1"/>
  <c r="H57" i="4" s="1"/>
  <c r="H61" i="4" s="1"/>
  <c r="H62" i="4" s="1"/>
  <c r="H63" i="4" s="1"/>
  <c r="B37" i="1"/>
  <c r="D33" i="1"/>
  <c r="F33" i="1" s="1"/>
  <c r="P35" i="1"/>
  <c r="M36" i="1"/>
  <c r="H32" i="2"/>
  <c r="J32" i="2" s="1"/>
  <c r="B35" i="2"/>
  <c r="E34" i="2"/>
  <c r="Z34" i="1" l="1"/>
  <c r="AB34" i="1" s="1"/>
  <c r="X37" i="1"/>
  <c r="AA36" i="1"/>
  <c r="Q33" i="1"/>
  <c r="O59" i="4"/>
  <c r="P59" i="4"/>
  <c r="O44" i="4"/>
  <c r="P46" i="4" s="1"/>
  <c r="P47" i="4" s="1"/>
  <c r="P48" i="4" s="1"/>
  <c r="P62" i="4" s="1"/>
  <c r="V62" i="4" s="1"/>
  <c r="H38" i="4"/>
  <c r="H39" i="4" s="1"/>
  <c r="D42" i="4" s="1"/>
  <c r="B38" i="1"/>
  <c r="E37" i="1"/>
  <c r="B36" i="2"/>
  <c r="E35" i="2"/>
  <c r="C34" i="1"/>
  <c r="I33" i="1"/>
  <c r="C33" i="2"/>
  <c r="M37" i="1"/>
  <c r="AA37" i="1" l="1"/>
  <c r="X38" i="1"/>
  <c r="T62" i="4"/>
  <c r="V59" i="4"/>
  <c r="T33" i="1"/>
  <c r="N34" i="1"/>
  <c r="Y35" i="1"/>
  <c r="AE34" i="1"/>
  <c r="H43" i="4"/>
  <c r="H44" i="4" s="1"/>
  <c r="T66" i="4"/>
  <c r="O62" i="4"/>
  <c r="B39" i="1"/>
  <c r="E38" i="1"/>
  <c r="P37" i="1"/>
  <c r="M38" i="1"/>
  <c r="D33" i="2"/>
  <c r="G33" i="2"/>
  <c r="D34" i="1"/>
  <c r="G34" i="1"/>
  <c r="B37" i="2"/>
  <c r="E36" i="2"/>
  <c r="X39" i="1" l="1"/>
  <c r="AA38" i="1"/>
  <c r="R34" i="1"/>
  <c r="O34" i="1"/>
  <c r="AC35" i="1"/>
  <c r="Z35" i="1"/>
  <c r="O56" i="4"/>
  <c r="P56" i="4" s="1"/>
  <c r="B40" i="1"/>
  <c r="E39" i="1"/>
  <c r="E37" i="2"/>
  <c r="B38" i="2"/>
  <c r="F34" i="1"/>
  <c r="F33" i="2"/>
  <c r="P38" i="1"/>
  <c r="M39" i="1"/>
  <c r="AB35" i="1" l="1"/>
  <c r="Y36" i="1" s="1"/>
  <c r="Z36" i="1" s="1"/>
  <c r="Q34" i="1"/>
  <c r="T34" i="1" s="1"/>
  <c r="T58" i="4"/>
  <c r="V56" i="4"/>
  <c r="V63" i="4" s="1"/>
  <c r="O63" i="4" s="1"/>
  <c r="X40" i="1"/>
  <c r="AA39" i="1"/>
  <c r="E40" i="1"/>
  <c r="B41" i="1"/>
  <c r="I34" i="1"/>
  <c r="C35" i="1"/>
  <c r="H33" i="2"/>
  <c r="J33" i="2" s="1"/>
  <c r="P39" i="1"/>
  <c r="M40" i="1"/>
  <c r="B39" i="2"/>
  <c r="E38" i="2"/>
  <c r="AE35" i="1" l="1"/>
  <c r="AC36" i="1"/>
  <c r="AB36" i="1" s="1"/>
  <c r="N35" i="1"/>
  <c r="R35" i="1" s="1"/>
  <c r="X41" i="1"/>
  <c r="AA40" i="1"/>
  <c r="B42" i="1"/>
  <c r="C34" i="2"/>
  <c r="D35" i="1"/>
  <c r="G35" i="1"/>
  <c r="E39" i="2"/>
  <c r="B40" i="2"/>
  <c r="P40" i="1"/>
  <c r="M41" i="1"/>
  <c r="O35" i="1" l="1"/>
  <c r="Q35" i="1" s="1"/>
  <c r="N36" i="1" s="1"/>
  <c r="X42" i="1"/>
  <c r="AA41" i="1"/>
  <c r="B43" i="1"/>
  <c r="B41" i="2"/>
  <c r="E40" i="2"/>
  <c r="F35" i="1"/>
  <c r="Y37" i="1"/>
  <c r="AE36" i="1"/>
  <c r="G34" i="2"/>
  <c r="D34" i="2"/>
  <c r="M42" i="1"/>
  <c r="O36" i="1" l="1"/>
  <c r="R36" i="1"/>
  <c r="T35" i="1"/>
  <c r="AA42" i="1"/>
  <c r="X43" i="1"/>
  <c r="B44" i="1"/>
  <c r="M43" i="1"/>
  <c r="F34" i="2"/>
  <c r="C36" i="1"/>
  <c r="I35" i="1"/>
  <c r="Z37" i="1"/>
  <c r="AC37" i="1"/>
  <c r="E41" i="2"/>
  <c r="B42" i="2"/>
  <c r="Q36" i="1" l="1"/>
  <c r="P36" i="1" s="1"/>
  <c r="N37" i="1" s="1"/>
  <c r="X44" i="1"/>
  <c r="AA43" i="1"/>
  <c r="B45" i="1"/>
  <c r="M44" i="1"/>
  <c r="AB37" i="1"/>
  <c r="G36" i="1"/>
  <c r="D36" i="1"/>
  <c r="H34" i="2"/>
  <c r="J34" i="2" s="1"/>
  <c r="B43" i="2"/>
  <c r="E42" i="2"/>
  <c r="T36" i="1" l="1"/>
  <c r="C35" i="2"/>
  <c r="G35" i="2" s="1"/>
  <c r="X45" i="1"/>
  <c r="B46" i="1"/>
  <c r="R37" i="1"/>
  <c r="O37" i="1"/>
  <c r="F36" i="1"/>
  <c r="E36" i="1" s="1"/>
  <c r="B44" i="2"/>
  <c r="E43" i="2"/>
  <c r="Y38" i="1"/>
  <c r="AE37" i="1"/>
  <c r="M45" i="1"/>
  <c r="D35" i="2" l="1"/>
  <c r="F35" i="2" s="1"/>
  <c r="X46" i="1"/>
  <c r="AA45" i="1"/>
  <c r="B47" i="1"/>
  <c r="B45" i="2"/>
  <c r="E44" i="2"/>
  <c r="Q37" i="1"/>
  <c r="AC38" i="1"/>
  <c r="Z38" i="1"/>
  <c r="M46" i="1"/>
  <c r="P45" i="1"/>
  <c r="I36" i="1"/>
  <c r="C37" i="1"/>
  <c r="X47" i="1" l="1"/>
  <c r="AA46" i="1"/>
  <c r="B48" i="1"/>
  <c r="G37" i="1"/>
  <c r="D37" i="1"/>
  <c r="N38" i="1"/>
  <c r="T37" i="1"/>
  <c r="P46" i="1"/>
  <c r="M47" i="1"/>
  <c r="AB38" i="1"/>
  <c r="E45" i="2"/>
  <c r="B46" i="2"/>
  <c r="H35" i="2"/>
  <c r="C36" i="2" s="1"/>
  <c r="AA47" i="1" l="1"/>
  <c r="X48" i="1"/>
  <c r="E48" i="1"/>
  <c r="B49" i="1"/>
  <c r="G36" i="2"/>
  <c r="D36" i="2"/>
  <c r="E46" i="2"/>
  <c r="B47" i="2"/>
  <c r="AE38" i="1"/>
  <c r="Y39" i="1"/>
  <c r="M48" i="1"/>
  <c r="P47" i="1"/>
  <c r="F37" i="1"/>
  <c r="J35" i="2"/>
  <c r="O38" i="1"/>
  <c r="R38" i="1"/>
  <c r="X49" i="1" l="1"/>
  <c r="AA48" i="1"/>
  <c r="B50" i="1"/>
  <c r="E49" i="1"/>
  <c r="Q38" i="1"/>
  <c r="F36" i="2"/>
  <c r="P48" i="1"/>
  <c r="M49" i="1"/>
  <c r="E47" i="2"/>
  <c r="B48" i="2"/>
  <c r="I37" i="1"/>
  <c r="C38" i="1"/>
  <c r="AC39" i="1"/>
  <c r="Z39" i="1"/>
  <c r="AA49" i="1" l="1"/>
  <c r="X50" i="1"/>
  <c r="E50" i="1"/>
  <c r="B51" i="1"/>
  <c r="B49" i="2"/>
  <c r="E48" i="2"/>
  <c r="N39" i="1"/>
  <c r="T38" i="1"/>
  <c r="H36" i="2"/>
  <c r="C37" i="2" s="1"/>
  <c r="P49" i="1"/>
  <c r="M50" i="1"/>
  <c r="G38" i="1"/>
  <c r="D38" i="1"/>
  <c r="AB39" i="1"/>
  <c r="J36" i="2" l="1"/>
  <c r="X51" i="1"/>
  <c r="AA50" i="1"/>
  <c r="F38" i="1"/>
  <c r="C39" i="1" s="1"/>
  <c r="G39" i="1" s="1"/>
  <c r="E51" i="1"/>
  <c r="B52" i="1"/>
  <c r="D37" i="2"/>
  <c r="G37" i="2"/>
  <c r="AE39" i="1"/>
  <c r="Y40" i="1"/>
  <c r="O39" i="1"/>
  <c r="R39" i="1"/>
  <c r="M51" i="1"/>
  <c r="P50" i="1"/>
  <c r="B50" i="2"/>
  <c r="E49" i="2"/>
  <c r="F37" i="2" l="1"/>
  <c r="H37" i="2" s="1"/>
  <c r="J37" i="2" s="1"/>
  <c r="X52" i="1"/>
  <c r="AA51" i="1"/>
  <c r="D39" i="1"/>
  <c r="F39" i="1" s="1"/>
  <c r="C40" i="1" s="1"/>
  <c r="D40" i="1" s="1"/>
  <c r="I38" i="1"/>
  <c r="B53" i="1"/>
  <c r="Q39" i="1"/>
  <c r="E50" i="2"/>
  <c r="B51" i="2"/>
  <c r="AC40" i="1"/>
  <c r="Z40" i="1"/>
  <c r="P51" i="1"/>
  <c r="M52" i="1"/>
  <c r="AB40" i="1" l="1"/>
  <c r="Y41" i="1" s="1"/>
  <c r="AC41" i="1" s="1"/>
  <c r="AA52" i="1"/>
  <c r="X53" i="1"/>
  <c r="E53" i="1"/>
  <c r="B54" i="1"/>
  <c r="G40" i="1"/>
  <c r="F40" i="1" s="1"/>
  <c r="I39" i="1"/>
  <c r="P52" i="1"/>
  <c r="M53" i="1"/>
  <c r="N40" i="1"/>
  <c r="T39" i="1"/>
  <c r="B52" i="2"/>
  <c r="E51" i="2"/>
  <c r="C38" i="2"/>
  <c r="Z41" i="1" l="1"/>
  <c r="AB41" i="1" s="1"/>
  <c r="Y42" i="1" s="1"/>
  <c r="AC42" i="1" s="1"/>
  <c r="AE40" i="1"/>
  <c r="X54" i="1"/>
  <c r="AA53" i="1"/>
  <c r="B55" i="1"/>
  <c r="E54" i="1"/>
  <c r="I40" i="1"/>
  <c r="C41" i="1"/>
  <c r="E52" i="2"/>
  <c r="B53" i="2"/>
  <c r="R40" i="1"/>
  <c r="O40" i="1"/>
  <c r="D38" i="2"/>
  <c r="G38" i="2"/>
  <c r="P53" i="1"/>
  <c r="M54" i="1"/>
  <c r="Q40" i="1" l="1"/>
  <c r="N41" i="1" s="1"/>
  <c r="O41" i="1" s="1"/>
  <c r="AE41" i="1"/>
  <c r="Z42" i="1"/>
  <c r="AB42" i="1" s="1"/>
  <c r="X55" i="1"/>
  <c r="AA54" i="1"/>
  <c r="D41" i="1"/>
  <c r="G41" i="1"/>
  <c r="B56" i="1"/>
  <c r="E55" i="1"/>
  <c r="P54" i="1"/>
  <c r="M55" i="1"/>
  <c r="F38" i="2"/>
  <c r="E53" i="2"/>
  <c r="B54" i="2"/>
  <c r="T40" i="1" l="1"/>
  <c r="R41" i="1"/>
  <c r="Q41" i="1" s="1"/>
  <c r="P41" i="1" s="1"/>
  <c r="X56" i="1"/>
  <c r="AA55" i="1"/>
  <c r="AE42" i="1"/>
  <c r="Y43" i="1"/>
  <c r="F41" i="1"/>
  <c r="E41" i="1" s="1"/>
  <c r="C42" i="1" s="1"/>
  <c r="B57" i="1"/>
  <c r="E56" i="1"/>
  <c r="P55" i="1"/>
  <c r="M56" i="1"/>
  <c r="B55" i="2"/>
  <c r="E54" i="2"/>
  <c r="H38" i="2"/>
  <c r="C39" i="2" s="1"/>
  <c r="J38" i="2" l="1"/>
  <c r="AA56" i="1"/>
  <c r="X57" i="1"/>
  <c r="Z43" i="1"/>
  <c r="AC43" i="1"/>
  <c r="D42" i="1"/>
  <c r="G42" i="1"/>
  <c r="I41" i="1"/>
  <c r="B58" i="1"/>
  <c r="D39" i="2"/>
  <c r="G39" i="2"/>
  <c r="T41" i="1"/>
  <c r="N42" i="1"/>
  <c r="P56" i="1"/>
  <c r="M57" i="1"/>
  <c r="E55" i="2"/>
  <c r="B56" i="2"/>
  <c r="AA57" i="1" l="1"/>
  <c r="X58" i="1"/>
  <c r="AB43" i="1"/>
  <c r="AE43" i="1" s="1"/>
  <c r="F42" i="1"/>
  <c r="E42" i="1" s="1"/>
  <c r="I42" i="1" s="1"/>
  <c r="B59" i="1"/>
  <c r="E58" i="1"/>
  <c r="P57" i="1"/>
  <c r="M58" i="1"/>
  <c r="E56" i="2"/>
  <c r="B57" i="2"/>
  <c r="F39" i="2"/>
  <c r="O42" i="1"/>
  <c r="R42" i="1"/>
  <c r="Y44" i="1" l="1"/>
  <c r="Z44" i="1" s="1"/>
  <c r="X59" i="1"/>
  <c r="AA58" i="1"/>
  <c r="Q42" i="1"/>
  <c r="AC44" i="1"/>
  <c r="C43" i="1"/>
  <c r="E59" i="1"/>
  <c r="B60" i="1"/>
  <c r="E57" i="2"/>
  <c r="B58" i="2"/>
  <c r="P58" i="1"/>
  <c r="M59" i="1"/>
  <c r="H39" i="2"/>
  <c r="C40" i="2" s="1"/>
  <c r="AB44" i="1" l="1"/>
  <c r="AA44" i="1" s="1"/>
  <c r="Y45" i="1" s="1"/>
  <c r="G43" i="1"/>
  <c r="P42" i="1"/>
  <c r="T42" i="1" s="1"/>
  <c r="J39" i="2"/>
  <c r="AA59" i="1"/>
  <c r="X60" i="1"/>
  <c r="D43" i="1"/>
  <c r="F43" i="1" s="1"/>
  <c r="E60" i="1"/>
  <c r="B61" i="1"/>
  <c r="D40" i="2"/>
  <c r="G40" i="2"/>
  <c r="E58" i="2"/>
  <c r="B59" i="2"/>
  <c r="P59" i="1"/>
  <c r="M60" i="1"/>
  <c r="E43" i="1" l="1"/>
  <c r="C44" i="1" s="1"/>
  <c r="AE44" i="1"/>
  <c r="N43" i="1"/>
  <c r="R43" i="1" s="1"/>
  <c r="AC45" i="1"/>
  <c r="Z45" i="1"/>
  <c r="AA60" i="1"/>
  <c r="X61" i="1"/>
  <c r="B62" i="1"/>
  <c r="E61" i="1"/>
  <c r="E59" i="2"/>
  <c r="B60" i="2"/>
  <c r="P60" i="1"/>
  <c r="M61" i="1"/>
  <c r="F40" i="2"/>
  <c r="O43" i="1" l="1"/>
  <c r="Q43" i="1" s="1"/>
  <c r="P43" i="1" s="1"/>
  <c r="N44" i="1" s="1"/>
  <c r="I43" i="1"/>
  <c r="G44" i="1"/>
  <c r="D44" i="1"/>
  <c r="AB45" i="1"/>
  <c r="AA61" i="1"/>
  <c r="X62" i="1"/>
  <c r="E62" i="1"/>
  <c r="B63" i="1"/>
  <c r="E60" i="2"/>
  <c r="B61" i="2"/>
  <c r="H40" i="2"/>
  <c r="J40" i="2" s="1"/>
  <c r="M62" i="1"/>
  <c r="P61" i="1"/>
  <c r="F44" i="1" l="1"/>
  <c r="E44" i="1" s="1"/>
  <c r="I44" i="1" s="1"/>
  <c r="Y46" i="1"/>
  <c r="Z46" i="1" s="1"/>
  <c r="AE45" i="1"/>
  <c r="AC46" i="1"/>
  <c r="AB46" i="1" s="1"/>
  <c r="Y47" i="1" s="1"/>
  <c r="AC47" i="1" s="1"/>
  <c r="T43" i="1"/>
  <c r="C41" i="2"/>
  <c r="D41" i="2" s="1"/>
  <c r="X63" i="1"/>
  <c r="AA62" i="1"/>
  <c r="R44" i="1"/>
  <c r="O44" i="1"/>
  <c r="B64" i="1"/>
  <c r="E63" i="1"/>
  <c r="B62" i="2"/>
  <c r="E61" i="2"/>
  <c r="P62" i="1"/>
  <c r="M63" i="1"/>
  <c r="C45" i="1" l="1"/>
  <c r="G45" i="1" s="1"/>
  <c r="Q44" i="1"/>
  <c r="P44" i="1" s="1"/>
  <c r="T44" i="1" s="1"/>
  <c r="Z47" i="1"/>
  <c r="AB47" i="1" s="1"/>
  <c r="Y48" i="1" s="1"/>
  <c r="AC48" i="1" s="1"/>
  <c r="AE46" i="1"/>
  <c r="AE47" i="1" s="1"/>
  <c r="G41" i="2"/>
  <c r="F41" i="2" s="1"/>
  <c r="AA63" i="1"/>
  <c r="X64" i="1"/>
  <c r="B65" i="1"/>
  <c r="E64" i="1"/>
  <c r="P63" i="1"/>
  <c r="M64" i="1"/>
  <c r="B63" i="2"/>
  <c r="E62" i="2"/>
  <c r="D45" i="1" l="1"/>
  <c r="F45" i="1" s="1"/>
  <c r="E45" i="1" s="1"/>
  <c r="C46" i="1" s="1"/>
  <c r="G46" i="1" s="1"/>
  <c r="N45" i="1"/>
  <c r="O45" i="1" s="1"/>
  <c r="Z48" i="1"/>
  <c r="AB48" i="1" s="1"/>
  <c r="Y49" i="1" s="1"/>
  <c r="AA64" i="1"/>
  <c r="X65" i="1"/>
  <c r="E65" i="1"/>
  <c r="B66" i="1"/>
  <c r="E63" i="2"/>
  <c r="B64" i="2"/>
  <c r="H41" i="2"/>
  <c r="C42" i="2" s="1"/>
  <c r="AE48" i="1"/>
  <c r="M65" i="1"/>
  <c r="P64" i="1"/>
  <c r="D46" i="1" l="1"/>
  <c r="F46" i="1" s="1"/>
  <c r="I45" i="1"/>
  <c r="R45" i="1"/>
  <c r="Q45" i="1" s="1"/>
  <c r="E46" i="1"/>
  <c r="J41" i="2"/>
  <c r="X66" i="1"/>
  <c r="AA65" i="1"/>
  <c r="B67" i="1"/>
  <c r="E66" i="1"/>
  <c r="G42" i="2"/>
  <c r="D42" i="2"/>
  <c r="E64" i="2"/>
  <c r="B65" i="2"/>
  <c r="P65" i="1"/>
  <c r="M66" i="1"/>
  <c r="AC49" i="1"/>
  <c r="Z49" i="1"/>
  <c r="AB49" i="1" s="1"/>
  <c r="AE49" i="1" s="1"/>
  <c r="C47" i="1" l="1"/>
  <c r="D47" i="1" s="1"/>
  <c r="I46" i="1"/>
  <c r="F42" i="2"/>
  <c r="H42" i="2" s="1"/>
  <c r="J42" i="2" s="1"/>
  <c r="N46" i="1"/>
  <c r="T45" i="1"/>
  <c r="X67" i="1"/>
  <c r="AA66" i="1"/>
  <c r="E67" i="1"/>
  <c r="B68" i="1"/>
  <c r="B66" i="2"/>
  <c r="E65" i="2"/>
  <c r="Y50" i="1"/>
  <c r="P66" i="1"/>
  <c r="M67" i="1"/>
  <c r="G47" i="1" l="1"/>
  <c r="F47" i="1" s="1"/>
  <c r="E47" i="1" s="1"/>
  <c r="C48" i="1" s="1"/>
  <c r="D48" i="1" s="1"/>
  <c r="C43" i="2"/>
  <c r="G43" i="2" s="1"/>
  <c r="R46" i="1"/>
  <c r="O46" i="1"/>
  <c r="AA67" i="1"/>
  <c r="X68" i="1"/>
  <c r="E68" i="1"/>
  <c r="B69" i="1"/>
  <c r="E66" i="2"/>
  <c r="B67" i="2"/>
  <c r="P67" i="1"/>
  <c r="M68" i="1"/>
  <c r="Z50" i="1"/>
  <c r="AC50" i="1"/>
  <c r="D43" i="2" l="1"/>
  <c r="F43" i="2" s="1"/>
  <c r="H43" i="2" s="1"/>
  <c r="C44" i="2" s="1"/>
  <c r="G44" i="2" s="1"/>
  <c r="Q46" i="1"/>
  <c r="N47" i="1" s="1"/>
  <c r="O47" i="1" s="1"/>
  <c r="I47" i="1"/>
  <c r="G48" i="1"/>
  <c r="F48" i="1" s="1"/>
  <c r="C49" i="1" s="1"/>
  <c r="D49" i="1" s="1"/>
  <c r="X69" i="1"/>
  <c r="AA68" i="1"/>
  <c r="B70" i="1"/>
  <c r="E69" i="1"/>
  <c r="P68" i="1"/>
  <c r="M69" i="1"/>
  <c r="E67" i="2"/>
  <c r="B68" i="2"/>
  <c r="AB50" i="1"/>
  <c r="T46" i="1" l="1"/>
  <c r="R47" i="1"/>
  <c r="Q47" i="1" s="1"/>
  <c r="I48" i="1"/>
  <c r="G49" i="1"/>
  <c r="F49" i="1" s="1"/>
  <c r="C50" i="1" s="1"/>
  <c r="J43" i="2"/>
  <c r="D44" i="2"/>
  <c r="F44" i="2" s="1"/>
  <c r="H44" i="2" s="1"/>
  <c r="C45" i="2" s="1"/>
  <c r="AA69" i="1"/>
  <c r="X70" i="1"/>
  <c r="B71" i="1"/>
  <c r="E70" i="1"/>
  <c r="E68" i="2"/>
  <c r="B69" i="2"/>
  <c r="AE50" i="1"/>
  <c r="Y51" i="1"/>
  <c r="M70" i="1"/>
  <c r="P69" i="1"/>
  <c r="N48" i="1" l="1"/>
  <c r="T47" i="1"/>
  <c r="I49" i="1"/>
  <c r="AA70" i="1"/>
  <c r="X71" i="1"/>
  <c r="D50" i="1"/>
  <c r="G50" i="1"/>
  <c r="E71" i="1"/>
  <c r="B72" i="1"/>
  <c r="D45" i="2"/>
  <c r="G45" i="2"/>
  <c r="E69" i="2"/>
  <c r="B70" i="2"/>
  <c r="P70" i="1"/>
  <c r="M71" i="1"/>
  <c r="Z51" i="1"/>
  <c r="AC51" i="1"/>
  <c r="J44" i="2"/>
  <c r="R48" i="1" l="1"/>
  <c r="O48" i="1"/>
  <c r="X72" i="1"/>
  <c r="AA71" i="1"/>
  <c r="F45" i="2"/>
  <c r="H45" i="2" s="1"/>
  <c r="C46" i="2" s="1"/>
  <c r="D46" i="2" s="1"/>
  <c r="F50" i="1"/>
  <c r="C51" i="1" s="1"/>
  <c r="D51" i="1" s="1"/>
  <c r="B73" i="1"/>
  <c r="E72" i="1"/>
  <c r="B71" i="2"/>
  <c r="E70" i="2"/>
  <c r="AB51" i="1"/>
  <c r="P71" i="1"/>
  <c r="M72" i="1"/>
  <c r="Q48" i="1" l="1"/>
  <c r="T48" i="1" s="1"/>
  <c r="G46" i="2"/>
  <c r="F46" i="2" s="1"/>
  <c r="H46" i="2" s="1"/>
  <c r="C47" i="2" s="1"/>
  <c r="G47" i="2" s="1"/>
  <c r="J45" i="2"/>
  <c r="X73" i="1"/>
  <c r="AA72" i="1"/>
  <c r="G51" i="1"/>
  <c r="F51" i="1" s="1"/>
  <c r="C52" i="1" s="1"/>
  <c r="I50" i="1"/>
  <c r="E73" i="1"/>
  <c r="B74" i="1"/>
  <c r="M73" i="1"/>
  <c r="P72" i="1"/>
  <c r="E71" i="2"/>
  <c r="B72" i="2"/>
  <c r="Y52" i="1"/>
  <c r="AE51" i="1"/>
  <c r="N49" i="1" l="1"/>
  <c r="R49" i="1" s="1"/>
  <c r="D47" i="2"/>
  <c r="F47" i="2" s="1"/>
  <c r="H47" i="2" s="1"/>
  <c r="C48" i="2" s="1"/>
  <c r="J46" i="2"/>
  <c r="AA73" i="1"/>
  <c r="X74" i="1"/>
  <c r="I51" i="1"/>
  <c r="G52" i="1"/>
  <c r="D52" i="1"/>
  <c r="B75" i="1"/>
  <c r="E74" i="1"/>
  <c r="AC52" i="1"/>
  <c r="Z52" i="1"/>
  <c r="P73" i="1"/>
  <c r="M74" i="1"/>
  <c r="B73" i="2"/>
  <c r="E72" i="2"/>
  <c r="O49" i="1" l="1"/>
  <c r="Q49" i="1" s="1"/>
  <c r="N50" i="1" s="1"/>
  <c r="J47" i="2"/>
  <c r="AA74" i="1"/>
  <c r="X75" i="1"/>
  <c r="F52" i="1"/>
  <c r="E52" i="1" s="1"/>
  <c r="E75" i="1"/>
  <c r="B76" i="1"/>
  <c r="G48" i="2"/>
  <c r="D48" i="2"/>
  <c r="E73" i="2"/>
  <c r="B74" i="2"/>
  <c r="AB52" i="1"/>
  <c r="M75" i="1"/>
  <c r="P74" i="1"/>
  <c r="T49" i="1" l="1"/>
  <c r="R50" i="1"/>
  <c r="O50" i="1"/>
  <c r="F48" i="2"/>
  <c r="H48" i="2" s="1"/>
  <c r="C49" i="2" s="1"/>
  <c r="AA75" i="1"/>
  <c r="X76" i="1"/>
  <c r="I52" i="1"/>
  <c r="C53" i="1"/>
  <c r="B77" i="1"/>
  <c r="E76" i="1"/>
  <c r="M76" i="1"/>
  <c r="P75" i="1"/>
  <c r="AE52" i="1"/>
  <c r="Y53" i="1"/>
  <c r="E74" i="2"/>
  <c r="B75" i="2"/>
  <c r="Q50" i="1" l="1"/>
  <c r="AA76" i="1"/>
  <c r="X77" i="1"/>
  <c r="D53" i="1"/>
  <c r="G53" i="1"/>
  <c r="B78" i="1"/>
  <c r="E77" i="1"/>
  <c r="G49" i="2"/>
  <c r="D49" i="2"/>
  <c r="M77" i="1"/>
  <c r="P76" i="1"/>
  <c r="J48" i="2"/>
  <c r="B76" i="2"/>
  <c r="E75" i="2"/>
  <c r="AC53" i="1"/>
  <c r="Z53" i="1"/>
  <c r="F49" i="2" l="1"/>
  <c r="H49" i="2" s="1"/>
  <c r="J49" i="2" s="1"/>
  <c r="N51" i="1"/>
  <c r="T50" i="1"/>
  <c r="AA77" i="1"/>
  <c r="X78" i="1"/>
  <c r="AB53" i="1"/>
  <c r="Y54" i="1" s="1"/>
  <c r="Z54" i="1" s="1"/>
  <c r="F53" i="1"/>
  <c r="C54" i="1" s="1"/>
  <c r="G54" i="1" s="1"/>
  <c r="B79" i="1"/>
  <c r="E78" i="1"/>
  <c r="P77" i="1"/>
  <c r="M78" i="1"/>
  <c r="B77" i="2"/>
  <c r="E76" i="2"/>
  <c r="C50" i="2" l="1"/>
  <c r="G50" i="2" s="1"/>
  <c r="O51" i="1"/>
  <c r="R51" i="1"/>
  <c r="AE53" i="1"/>
  <c r="AC54" i="1"/>
  <c r="AB54" i="1" s="1"/>
  <c r="Y55" i="1" s="1"/>
  <c r="X79" i="1"/>
  <c r="AA78" i="1"/>
  <c r="AE54" i="1"/>
  <c r="I53" i="1"/>
  <c r="D54" i="1"/>
  <c r="F54" i="1" s="1"/>
  <c r="E79" i="1"/>
  <c r="B80" i="1"/>
  <c r="M79" i="1"/>
  <c r="P78" i="1"/>
  <c r="B78" i="2"/>
  <c r="E77" i="2"/>
  <c r="D50" i="2" l="1"/>
  <c r="F50" i="2" s="1"/>
  <c r="Q51" i="1"/>
  <c r="N52" i="1" s="1"/>
  <c r="O52" i="1" s="1"/>
  <c r="Z55" i="1"/>
  <c r="AB55" i="1" s="1"/>
  <c r="Y56" i="1" s="1"/>
  <c r="Z56" i="1" s="1"/>
  <c r="AC55" i="1"/>
  <c r="X80" i="1"/>
  <c r="AA79" i="1"/>
  <c r="C55" i="1"/>
  <c r="I54" i="1"/>
  <c r="E80" i="1"/>
  <c r="B81" i="1"/>
  <c r="P79" i="1"/>
  <c r="M80" i="1"/>
  <c r="B79" i="2"/>
  <c r="E78" i="2"/>
  <c r="T51" i="1" l="1"/>
  <c r="R52" i="1"/>
  <c r="Q52" i="1" s="1"/>
  <c r="N53" i="1" s="1"/>
  <c r="O53" i="1" s="1"/>
  <c r="X81" i="1"/>
  <c r="AA80" i="1"/>
  <c r="AC56" i="1"/>
  <c r="AB56" i="1" s="1"/>
  <c r="Y57" i="1" s="1"/>
  <c r="AE55" i="1"/>
  <c r="G55" i="1"/>
  <c r="D55" i="1"/>
  <c r="B82" i="1"/>
  <c r="E81" i="1"/>
  <c r="H50" i="2"/>
  <c r="C51" i="2" s="1"/>
  <c r="B80" i="2"/>
  <c r="E79" i="2"/>
  <c r="M81" i="1"/>
  <c r="T52" i="1" l="1"/>
  <c r="R53" i="1"/>
  <c r="Q53" i="1" s="1"/>
  <c r="X82" i="1"/>
  <c r="AA81" i="1"/>
  <c r="F55" i="1"/>
  <c r="I55" i="1" s="1"/>
  <c r="B83" i="1"/>
  <c r="E82" i="1"/>
  <c r="G51" i="2"/>
  <c r="D51" i="2"/>
  <c r="J50" i="2"/>
  <c r="Z57" i="1"/>
  <c r="AC57" i="1"/>
  <c r="AE56" i="1"/>
  <c r="B81" i="2"/>
  <c r="E80" i="2"/>
  <c r="P81" i="1"/>
  <c r="M82" i="1"/>
  <c r="F51" i="2" l="1"/>
  <c r="H51" i="2" s="1"/>
  <c r="N54" i="1"/>
  <c r="T53" i="1"/>
  <c r="AA82" i="1"/>
  <c r="X83" i="1"/>
  <c r="AB57" i="1"/>
  <c r="Y58" i="1" s="1"/>
  <c r="AC58" i="1" s="1"/>
  <c r="C56" i="1"/>
  <c r="G56" i="1" s="1"/>
  <c r="B84" i="1"/>
  <c r="E83" i="1"/>
  <c r="E81" i="2"/>
  <c r="B82" i="2"/>
  <c r="P82" i="1"/>
  <c r="M83" i="1"/>
  <c r="C52" i="2" l="1"/>
  <c r="D52" i="2" s="1"/>
  <c r="J51" i="2"/>
  <c r="O54" i="1"/>
  <c r="R54" i="1"/>
  <c r="X84" i="1"/>
  <c r="AA83" i="1"/>
  <c r="Z58" i="1"/>
  <c r="AB58" i="1" s="1"/>
  <c r="AE57" i="1"/>
  <c r="D56" i="1"/>
  <c r="F56" i="1" s="1"/>
  <c r="E84" i="1"/>
  <c r="B85" i="1"/>
  <c r="E82" i="2"/>
  <c r="B83" i="2"/>
  <c r="M84" i="1"/>
  <c r="P83" i="1"/>
  <c r="G52" i="2" l="1"/>
  <c r="F52" i="2" s="1"/>
  <c r="H52" i="2" s="1"/>
  <c r="Q54" i="1"/>
  <c r="AA84" i="1"/>
  <c r="X85" i="1"/>
  <c r="I56" i="1"/>
  <c r="C57" i="1"/>
  <c r="B86" i="1"/>
  <c r="E85" i="1"/>
  <c r="E83" i="2"/>
  <c r="B84" i="2"/>
  <c r="AE58" i="1"/>
  <c r="Y59" i="1"/>
  <c r="M85" i="1"/>
  <c r="P84" i="1"/>
  <c r="N55" i="1" l="1"/>
  <c r="T54" i="1"/>
  <c r="C53" i="2"/>
  <c r="D53" i="2" s="1"/>
  <c r="J52" i="2"/>
  <c r="X86" i="1"/>
  <c r="AA85" i="1"/>
  <c r="G57" i="1"/>
  <c r="D57" i="1"/>
  <c r="E86" i="1"/>
  <c r="B87" i="1"/>
  <c r="AC59" i="1"/>
  <c r="Z59" i="1"/>
  <c r="P85" i="1"/>
  <c r="M86" i="1"/>
  <c r="B85" i="2"/>
  <c r="E84" i="2"/>
  <c r="R55" i="1" l="1"/>
  <c r="O55" i="1"/>
  <c r="G53" i="2"/>
  <c r="F53" i="2" s="1"/>
  <c r="H53" i="2" s="1"/>
  <c r="J53" i="2" s="1"/>
  <c r="AA86" i="1"/>
  <c r="X87" i="1"/>
  <c r="AB59" i="1"/>
  <c r="F57" i="1"/>
  <c r="E57" i="1" s="1"/>
  <c r="I57" i="1" s="1"/>
  <c r="B88" i="1"/>
  <c r="E87" i="1"/>
  <c r="P86" i="1"/>
  <c r="M87" i="1"/>
  <c r="B86" i="2"/>
  <c r="E85" i="2"/>
  <c r="Q55" i="1" l="1"/>
  <c r="C54" i="2"/>
  <c r="D54" i="2" s="1"/>
  <c r="AA87" i="1"/>
  <c r="X88" i="1"/>
  <c r="AE59" i="1"/>
  <c r="Y60" i="1"/>
  <c r="C58" i="1"/>
  <c r="G58" i="1" s="1"/>
  <c r="B89" i="1"/>
  <c r="E88" i="1"/>
  <c r="P87" i="1"/>
  <c r="M88" i="1"/>
  <c r="B87" i="2"/>
  <c r="E86" i="2"/>
  <c r="N56" i="1" l="1"/>
  <c r="T55" i="1"/>
  <c r="G54" i="2"/>
  <c r="F54" i="2" s="1"/>
  <c r="X89" i="1"/>
  <c r="AA88" i="1"/>
  <c r="AC60" i="1"/>
  <c r="Z60" i="1"/>
  <c r="D58" i="1"/>
  <c r="F58" i="1" s="1"/>
  <c r="I58" i="1" s="1"/>
  <c r="B90" i="1"/>
  <c r="E89" i="1"/>
  <c r="P88" i="1"/>
  <c r="M89" i="1"/>
  <c r="B88" i="2"/>
  <c r="E87" i="2"/>
  <c r="O56" i="1" l="1"/>
  <c r="R56" i="1"/>
  <c r="AB60" i="1"/>
  <c r="Y61" i="1" s="1"/>
  <c r="Z61" i="1" s="1"/>
  <c r="X90" i="1"/>
  <c r="AA89" i="1"/>
  <c r="AE60" i="1"/>
  <c r="C59" i="1"/>
  <c r="G59" i="1" s="1"/>
  <c r="E90" i="1"/>
  <c r="B91" i="1"/>
  <c r="M90" i="1"/>
  <c r="P89" i="1"/>
  <c r="B89" i="2"/>
  <c r="E88" i="2"/>
  <c r="H54" i="2"/>
  <c r="J54" i="2" s="1"/>
  <c r="Q56" i="1" l="1"/>
  <c r="T56" i="1" s="1"/>
  <c r="N57" i="1"/>
  <c r="AC61" i="1"/>
  <c r="AB61" i="1" s="1"/>
  <c r="AE61" i="1" s="1"/>
  <c r="C55" i="2"/>
  <c r="G55" i="2" s="1"/>
  <c r="X91" i="1"/>
  <c r="AA90" i="1"/>
  <c r="D59" i="1"/>
  <c r="F59" i="1" s="1"/>
  <c r="I59" i="1" s="1"/>
  <c r="B92" i="1"/>
  <c r="E91" i="1"/>
  <c r="E89" i="2"/>
  <c r="B90" i="2"/>
  <c r="M91" i="1"/>
  <c r="P90" i="1"/>
  <c r="R57" i="1" l="1"/>
  <c r="O57" i="1"/>
  <c r="Q57" i="1" s="1"/>
  <c r="T57" i="1" s="1"/>
  <c r="D55" i="2"/>
  <c r="F55" i="2" s="1"/>
  <c r="H55" i="2" s="1"/>
  <c r="C56" i="2" s="1"/>
  <c r="AA91" i="1"/>
  <c r="X92" i="1"/>
  <c r="Y62" i="1"/>
  <c r="Z62" i="1" s="1"/>
  <c r="C60" i="1"/>
  <c r="D60" i="1" s="1"/>
  <c r="B93" i="1"/>
  <c r="E92" i="1"/>
  <c r="P91" i="1"/>
  <c r="M92" i="1"/>
  <c r="E90" i="2"/>
  <c r="B91" i="2"/>
  <c r="N58" i="1" l="1"/>
  <c r="O58" i="1" s="1"/>
  <c r="J55" i="2"/>
  <c r="X93" i="1"/>
  <c r="AA92" i="1"/>
  <c r="AC62" i="1"/>
  <c r="AB62" i="1" s="1"/>
  <c r="AE62" i="1" s="1"/>
  <c r="G60" i="1"/>
  <c r="F60" i="1" s="1"/>
  <c r="C61" i="1" s="1"/>
  <c r="B94" i="1"/>
  <c r="E93" i="1"/>
  <c r="G56" i="2"/>
  <c r="D56" i="2"/>
  <c r="M93" i="1"/>
  <c r="P92" i="1"/>
  <c r="B92" i="2"/>
  <c r="E91" i="2"/>
  <c r="R58" i="1" l="1"/>
  <c r="Q58" i="1" s="1"/>
  <c r="F56" i="2"/>
  <c r="H56" i="2" s="1"/>
  <c r="J56" i="2" s="1"/>
  <c r="X94" i="1"/>
  <c r="AA93" i="1"/>
  <c r="Y63" i="1"/>
  <c r="I60" i="1"/>
  <c r="D61" i="1"/>
  <c r="G61" i="1"/>
  <c r="B95" i="1"/>
  <c r="E94" i="1"/>
  <c r="B93" i="2"/>
  <c r="E92" i="2"/>
  <c r="P93" i="1"/>
  <c r="M94" i="1"/>
  <c r="N59" i="1" l="1"/>
  <c r="T58" i="1"/>
  <c r="AA94" i="1"/>
  <c r="X95" i="1"/>
  <c r="Z63" i="1"/>
  <c r="AC63" i="1"/>
  <c r="F61" i="1"/>
  <c r="C62" i="1" s="1"/>
  <c r="D62" i="1" s="1"/>
  <c r="B96" i="1"/>
  <c r="E95" i="1"/>
  <c r="C57" i="2"/>
  <c r="M95" i="1"/>
  <c r="P94" i="1"/>
  <c r="B94" i="2"/>
  <c r="E93" i="2"/>
  <c r="O59" i="1" l="1"/>
  <c r="R59" i="1"/>
  <c r="X96" i="1"/>
  <c r="AA95" i="1"/>
  <c r="AB63" i="1"/>
  <c r="I61" i="1"/>
  <c r="G62" i="1"/>
  <c r="F62" i="1" s="1"/>
  <c r="C63" i="1" s="1"/>
  <c r="E96" i="1"/>
  <c r="B97" i="1"/>
  <c r="P95" i="1"/>
  <c r="M96" i="1"/>
  <c r="G57" i="2"/>
  <c r="D57" i="2"/>
  <c r="E94" i="2"/>
  <c r="B95" i="2"/>
  <c r="Q59" i="1" l="1"/>
  <c r="N60" i="1" s="1"/>
  <c r="O60" i="1" s="1"/>
  <c r="T59" i="1"/>
  <c r="AA96" i="1"/>
  <c r="X97" i="1"/>
  <c r="Y64" i="1"/>
  <c r="AE63" i="1"/>
  <c r="D63" i="1"/>
  <c r="G63" i="1"/>
  <c r="I62" i="1"/>
  <c r="E97" i="1"/>
  <c r="B98" i="1"/>
  <c r="M97" i="1"/>
  <c r="P96" i="1"/>
  <c r="B96" i="2"/>
  <c r="E95" i="2"/>
  <c r="F57" i="2"/>
  <c r="R60" i="1" l="1"/>
  <c r="Q60" i="1" s="1"/>
  <c r="X98" i="1"/>
  <c r="AA97" i="1"/>
  <c r="AC64" i="1"/>
  <c r="Z64" i="1"/>
  <c r="F63" i="1"/>
  <c r="C64" i="1" s="1"/>
  <c r="E98" i="1"/>
  <c r="B99" i="1"/>
  <c r="H57" i="2"/>
  <c r="J57" i="2" s="1"/>
  <c r="P97" i="1"/>
  <c r="M98" i="1"/>
  <c r="E96" i="2"/>
  <c r="B97" i="2"/>
  <c r="T60" i="1" l="1"/>
  <c r="N61" i="1"/>
  <c r="AA98" i="1"/>
  <c r="X99" i="1"/>
  <c r="AB64" i="1"/>
  <c r="D64" i="1"/>
  <c r="G64" i="1"/>
  <c r="I63" i="1"/>
  <c r="B100" i="1"/>
  <c r="E99" i="1"/>
  <c r="P98" i="1"/>
  <c r="M99" i="1"/>
  <c r="C58" i="2"/>
  <c r="E97" i="2"/>
  <c r="B98" i="2"/>
  <c r="O61" i="1" l="1"/>
  <c r="R61" i="1"/>
  <c r="X100" i="1"/>
  <c r="AA99" i="1"/>
  <c r="AE64" i="1"/>
  <c r="Y65" i="1"/>
  <c r="F64" i="1"/>
  <c r="C65" i="1" s="1"/>
  <c r="B101" i="1"/>
  <c r="E100" i="1"/>
  <c r="M100" i="1"/>
  <c r="P99" i="1"/>
  <c r="E98" i="2"/>
  <c r="B99" i="2"/>
  <c r="D58" i="2"/>
  <c r="G58" i="2"/>
  <c r="Q61" i="1" l="1"/>
  <c r="N62" i="1" s="1"/>
  <c r="O62" i="1" s="1"/>
  <c r="X101" i="1"/>
  <c r="AA100" i="1"/>
  <c r="Z65" i="1"/>
  <c r="AC65" i="1"/>
  <c r="D65" i="1"/>
  <c r="G65" i="1"/>
  <c r="I64" i="1"/>
  <c r="B102" i="1"/>
  <c r="E101" i="1"/>
  <c r="F58" i="2"/>
  <c r="P100" i="1"/>
  <c r="M101" i="1"/>
  <c r="E99" i="2"/>
  <c r="B100" i="2"/>
  <c r="R62" i="1" l="1"/>
  <c r="Q62" i="1" s="1"/>
  <c r="N63" i="1" s="1"/>
  <c r="O63" i="1" s="1"/>
  <c r="T61" i="1"/>
  <c r="X102" i="1"/>
  <c r="AA101" i="1"/>
  <c r="AB65" i="1"/>
  <c r="Y66" i="1" s="1"/>
  <c r="Z66" i="1" s="1"/>
  <c r="F65" i="1"/>
  <c r="C66" i="1" s="1"/>
  <c r="D66" i="1" s="1"/>
  <c r="E102" i="1"/>
  <c r="B103" i="1"/>
  <c r="B101" i="2"/>
  <c r="E100" i="2"/>
  <c r="M102" i="1"/>
  <c r="P101" i="1"/>
  <c r="H58" i="2"/>
  <c r="C59" i="2" s="1"/>
  <c r="R63" i="1" l="1"/>
  <c r="Q63" i="1" s="1"/>
  <c r="N64" i="1" s="1"/>
  <c r="T62" i="1"/>
  <c r="AC66" i="1"/>
  <c r="AE65" i="1"/>
  <c r="AA102" i="1"/>
  <c r="X103" i="1"/>
  <c r="AB66" i="1"/>
  <c r="Y67" i="1" s="1"/>
  <c r="G66" i="1"/>
  <c r="F66" i="1" s="1"/>
  <c r="C67" i="1" s="1"/>
  <c r="D67" i="1" s="1"/>
  <c r="I65" i="1"/>
  <c r="B104" i="1"/>
  <c r="E103" i="1"/>
  <c r="D59" i="2"/>
  <c r="G59" i="2"/>
  <c r="E101" i="2"/>
  <c r="B102" i="2"/>
  <c r="J58" i="2"/>
  <c r="M103" i="1"/>
  <c r="P102" i="1"/>
  <c r="T63" i="1" l="1"/>
  <c r="O64" i="1"/>
  <c r="R64" i="1"/>
  <c r="X104" i="1"/>
  <c r="AA103" i="1"/>
  <c r="AE66" i="1"/>
  <c r="AC67" i="1"/>
  <c r="Z67" i="1"/>
  <c r="AB67" i="1" s="1"/>
  <c r="Y68" i="1" s="1"/>
  <c r="I66" i="1"/>
  <c r="G67" i="1"/>
  <c r="F67" i="1" s="1"/>
  <c r="E104" i="1"/>
  <c r="B105" i="1"/>
  <c r="E102" i="2"/>
  <c r="B103" i="2"/>
  <c r="M104" i="1"/>
  <c r="P103" i="1"/>
  <c r="F59" i="2"/>
  <c r="Q64" i="1" l="1"/>
  <c r="X105" i="1"/>
  <c r="AA104" i="1"/>
  <c r="Z68" i="1"/>
  <c r="AC68" i="1"/>
  <c r="AE67" i="1"/>
  <c r="C68" i="1"/>
  <c r="I67" i="1"/>
  <c r="E105" i="1"/>
  <c r="B106" i="1"/>
  <c r="M105" i="1"/>
  <c r="P104" i="1"/>
  <c r="H59" i="2"/>
  <c r="J59" i="2" s="1"/>
  <c r="B104" i="2"/>
  <c r="E103" i="2"/>
  <c r="T64" i="1" l="1"/>
  <c r="N65" i="1"/>
  <c r="AA105" i="1"/>
  <c r="X106" i="1"/>
  <c r="AB68" i="1"/>
  <c r="Y69" i="1" s="1"/>
  <c r="Z69" i="1" s="1"/>
  <c r="AC69" i="1"/>
  <c r="D68" i="1"/>
  <c r="G68" i="1"/>
  <c r="B107" i="1"/>
  <c r="E106" i="1"/>
  <c r="C60" i="2"/>
  <c r="B105" i="2"/>
  <c r="E104" i="2"/>
  <c r="P105" i="1"/>
  <c r="M106" i="1"/>
  <c r="O65" i="1" l="1"/>
  <c r="R65" i="1"/>
  <c r="AA106" i="1"/>
  <c r="X107" i="1"/>
  <c r="AE68" i="1"/>
  <c r="AB69" i="1"/>
  <c r="Y70" i="1"/>
  <c r="F68" i="1"/>
  <c r="C69" i="1" s="1"/>
  <c r="E107" i="1"/>
  <c r="B108" i="1"/>
  <c r="P106" i="1"/>
  <c r="M107" i="1"/>
  <c r="E105" i="2"/>
  <c r="B106" i="2"/>
  <c r="G60" i="2"/>
  <c r="D60" i="2"/>
  <c r="Q65" i="1" l="1"/>
  <c r="AE69" i="1"/>
  <c r="AA107" i="1"/>
  <c r="X108" i="1"/>
  <c r="AC70" i="1"/>
  <c r="Z70" i="1"/>
  <c r="I68" i="1"/>
  <c r="G69" i="1"/>
  <c r="D69" i="1"/>
  <c r="B109" i="1"/>
  <c r="E108" i="1"/>
  <c r="M108" i="1"/>
  <c r="P107" i="1"/>
  <c r="B107" i="2"/>
  <c r="E106" i="2"/>
  <c r="F60" i="2"/>
  <c r="F69" i="1" l="1"/>
  <c r="I69" i="1" s="1"/>
  <c r="N66" i="1"/>
  <c r="T65" i="1"/>
  <c r="X109" i="1"/>
  <c r="AA108" i="1"/>
  <c r="AB70" i="1"/>
  <c r="B110" i="1"/>
  <c r="E109" i="1"/>
  <c r="E107" i="2"/>
  <c r="B108" i="2"/>
  <c r="H60" i="2"/>
  <c r="J60" i="2" s="1"/>
  <c r="M109" i="1"/>
  <c r="P108" i="1"/>
  <c r="C70" i="1" l="1"/>
  <c r="D70" i="1" s="1"/>
  <c r="O66" i="1"/>
  <c r="R66" i="1"/>
  <c r="C61" i="2"/>
  <c r="G61" i="2" s="1"/>
  <c r="AA109" i="1"/>
  <c r="X110" i="1"/>
  <c r="Y71" i="1"/>
  <c r="AE70" i="1"/>
  <c r="E110" i="1"/>
  <c r="B111" i="1"/>
  <c r="P109" i="1"/>
  <c r="M110" i="1"/>
  <c r="B109" i="2"/>
  <c r="E108" i="2"/>
  <c r="G70" i="1" l="1"/>
  <c r="F70" i="1" s="1"/>
  <c r="I70" i="1" s="1"/>
  <c r="Q66" i="1"/>
  <c r="T66" i="1" s="1"/>
  <c r="D61" i="2"/>
  <c r="F61" i="2" s="1"/>
  <c r="H61" i="2" s="1"/>
  <c r="J61" i="2" s="1"/>
  <c r="AA110" i="1"/>
  <c r="X111" i="1"/>
  <c r="Z71" i="1"/>
  <c r="AC71" i="1"/>
  <c r="E111" i="1"/>
  <c r="B112" i="1"/>
  <c r="B110" i="2"/>
  <c r="E109" i="2"/>
  <c r="P110" i="1"/>
  <c r="M111" i="1"/>
  <c r="N67" i="1" l="1"/>
  <c r="R67" i="1" s="1"/>
  <c r="C71" i="1"/>
  <c r="G71" i="1" s="1"/>
  <c r="AA111" i="1"/>
  <c r="X112" i="1"/>
  <c r="C62" i="2"/>
  <c r="AB71" i="1"/>
  <c r="B113" i="1"/>
  <c r="E112" i="1"/>
  <c r="M112" i="1"/>
  <c r="P111" i="1"/>
  <c r="E110" i="2"/>
  <c r="B111" i="2"/>
  <c r="O67" i="1" l="1"/>
  <c r="Q67" i="1" s="1"/>
  <c r="T67" i="1" s="1"/>
  <c r="D71" i="1"/>
  <c r="F71" i="1" s="1"/>
  <c r="C72" i="1" s="1"/>
  <c r="G72" i="1" s="1"/>
  <c r="G62" i="2"/>
  <c r="D62" i="2"/>
  <c r="AA112" i="1"/>
  <c r="X113" i="1"/>
  <c r="AE71" i="1"/>
  <c r="Y72" i="1"/>
  <c r="B114" i="1"/>
  <c r="E113" i="1"/>
  <c r="B112" i="2"/>
  <c r="E111" i="2"/>
  <c r="M113" i="1"/>
  <c r="P112" i="1"/>
  <c r="N68" i="1" l="1"/>
  <c r="O68" i="1" s="1"/>
  <c r="D72" i="1"/>
  <c r="F72" i="1" s="1"/>
  <c r="I71" i="1"/>
  <c r="F62" i="2"/>
  <c r="H62" i="2" s="1"/>
  <c r="J62" i="2" s="1"/>
  <c r="X114" i="1"/>
  <c r="AA113" i="1"/>
  <c r="Z72" i="1"/>
  <c r="AC72" i="1"/>
  <c r="E114" i="1"/>
  <c r="B115" i="1"/>
  <c r="B113" i="2"/>
  <c r="E112" i="2"/>
  <c r="M114" i="1"/>
  <c r="P113" i="1"/>
  <c r="I72" i="1" l="1"/>
  <c r="C73" i="1"/>
  <c r="G73" i="1" s="1"/>
  <c r="R68" i="1"/>
  <c r="Q68" i="1" s="1"/>
  <c r="C63" i="2"/>
  <c r="D63" i="2" s="1"/>
  <c r="AA114" i="1"/>
  <c r="X115" i="1"/>
  <c r="AB72" i="1"/>
  <c r="E115" i="1"/>
  <c r="B116" i="1"/>
  <c r="M115" i="1"/>
  <c r="P114" i="1"/>
  <c r="B114" i="2"/>
  <c r="E113" i="2"/>
  <c r="D73" i="1" l="1"/>
  <c r="F73" i="1" s="1"/>
  <c r="I73" i="1" s="1"/>
  <c r="T68" i="1"/>
  <c r="N69" i="1"/>
  <c r="G63" i="2"/>
  <c r="F63" i="2" s="1"/>
  <c r="X116" i="1"/>
  <c r="AA115" i="1"/>
  <c r="AE72" i="1"/>
  <c r="Y73" i="1"/>
  <c r="E116" i="1"/>
  <c r="B117" i="1"/>
  <c r="E114" i="2"/>
  <c r="B115" i="2"/>
  <c r="M116" i="1"/>
  <c r="P115" i="1"/>
  <c r="C74" i="1" l="1"/>
  <c r="O69" i="1"/>
  <c r="R69" i="1"/>
  <c r="H63" i="2"/>
  <c r="C64" i="2" s="1"/>
  <c r="AA116" i="1"/>
  <c r="X117" i="1"/>
  <c r="AC73" i="1"/>
  <c r="Z73" i="1"/>
  <c r="AB73" i="1" s="1"/>
  <c r="AE73" i="1" s="1"/>
  <c r="G74" i="1"/>
  <c r="D74" i="1"/>
  <c r="B118" i="1"/>
  <c r="E117" i="1"/>
  <c r="M117" i="1"/>
  <c r="P116" i="1"/>
  <c r="E115" i="2"/>
  <c r="B116" i="2"/>
  <c r="Q69" i="1" l="1"/>
  <c r="X118" i="1"/>
  <c r="AA117" i="1"/>
  <c r="G64" i="2"/>
  <c r="D64" i="2"/>
  <c r="J63" i="2"/>
  <c r="Y74" i="1"/>
  <c r="Z74" i="1"/>
  <c r="AC74" i="1"/>
  <c r="F74" i="1"/>
  <c r="I74" i="1" s="1"/>
  <c r="B119" i="1"/>
  <c r="E118" i="1"/>
  <c r="E116" i="2"/>
  <c r="B117" i="2"/>
  <c r="M118" i="1"/>
  <c r="P117" i="1"/>
  <c r="F64" i="2" l="1"/>
  <c r="H64" i="2" s="1"/>
  <c r="J64" i="2" s="1"/>
  <c r="T69" i="1"/>
  <c r="N70" i="1"/>
  <c r="AA118" i="1"/>
  <c r="X119" i="1"/>
  <c r="AB74" i="1"/>
  <c r="C75" i="1"/>
  <c r="D75" i="1" s="1"/>
  <c r="B120" i="1"/>
  <c r="E119" i="1"/>
  <c r="M119" i="1"/>
  <c r="P118" i="1"/>
  <c r="E117" i="2"/>
  <c r="B118" i="2"/>
  <c r="O70" i="1" l="1"/>
  <c r="R70" i="1"/>
  <c r="AA119" i="1"/>
  <c r="X120" i="1"/>
  <c r="C65" i="2"/>
  <c r="AE74" i="1"/>
  <c r="Y75" i="1"/>
  <c r="G75" i="1"/>
  <c r="F75" i="1" s="1"/>
  <c r="I75" i="1" s="1"/>
  <c r="E120" i="1"/>
  <c r="B121" i="1"/>
  <c r="B119" i="2"/>
  <c r="E118" i="2"/>
  <c r="P119" i="1"/>
  <c r="M120" i="1"/>
  <c r="Q70" i="1" l="1"/>
  <c r="AA120" i="1"/>
  <c r="X121" i="1"/>
  <c r="G65" i="2"/>
  <c r="D65" i="2"/>
  <c r="AC75" i="1"/>
  <c r="Z75" i="1"/>
  <c r="AB75" i="1" s="1"/>
  <c r="C76" i="1"/>
  <c r="G76" i="1" s="1"/>
  <c r="E121" i="1"/>
  <c r="B122" i="1"/>
  <c r="P120" i="1"/>
  <c r="M121" i="1"/>
  <c r="B120" i="2"/>
  <c r="E119" i="2"/>
  <c r="F65" i="2" l="1"/>
  <c r="H65" i="2" s="1"/>
  <c r="J65" i="2" s="1"/>
  <c r="T70" i="1"/>
  <c r="N71" i="1"/>
  <c r="AA121" i="1"/>
  <c r="X122" i="1"/>
  <c r="Y76" i="1"/>
  <c r="AE75" i="1"/>
  <c r="D76" i="1"/>
  <c r="F76" i="1" s="1"/>
  <c r="C77" i="1" s="1"/>
  <c r="E122" i="1"/>
  <c r="B123" i="1"/>
  <c r="B121" i="2"/>
  <c r="E120" i="2"/>
  <c r="P121" i="1"/>
  <c r="M122" i="1"/>
  <c r="C66" i="2" l="1"/>
  <c r="G66" i="2" s="1"/>
  <c r="O71" i="1"/>
  <c r="R71" i="1"/>
  <c r="AA122" i="1"/>
  <c r="X123" i="1"/>
  <c r="AC76" i="1"/>
  <c r="Z76" i="1"/>
  <c r="AB76" i="1" s="1"/>
  <c r="I76" i="1"/>
  <c r="D77" i="1"/>
  <c r="G77" i="1"/>
  <c r="E123" i="1"/>
  <c r="B124" i="1"/>
  <c r="E121" i="2"/>
  <c r="B122" i="2"/>
  <c r="M123" i="1"/>
  <c r="P122" i="1"/>
  <c r="Q71" i="1" l="1"/>
  <c r="N72" i="1" s="1"/>
  <c r="O72" i="1" s="1"/>
  <c r="D66" i="2"/>
  <c r="F66" i="2" s="1"/>
  <c r="H66" i="2" s="1"/>
  <c r="C67" i="2" s="1"/>
  <c r="D67" i="2" s="1"/>
  <c r="AA123" i="1"/>
  <c r="X124" i="1"/>
  <c r="Y77" i="1"/>
  <c r="AE76" i="1"/>
  <c r="F77" i="1"/>
  <c r="C78" i="1" s="1"/>
  <c r="B125" i="1"/>
  <c r="E124" i="1"/>
  <c r="M124" i="1"/>
  <c r="P123" i="1"/>
  <c r="E122" i="2"/>
  <c r="B123" i="2"/>
  <c r="R72" i="1" l="1"/>
  <c r="Q72" i="1" s="1"/>
  <c r="T71" i="1"/>
  <c r="G67" i="2"/>
  <c r="F67" i="2" s="1"/>
  <c r="H67" i="2" s="1"/>
  <c r="J66" i="2"/>
  <c r="AA124" i="1"/>
  <c r="X125" i="1"/>
  <c r="AC77" i="1"/>
  <c r="Z77" i="1"/>
  <c r="AB77" i="1" s="1"/>
  <c r="Y78" i="1" s="1"/>
  <c r="AE77" i="1"/>
  <c r="I77" i="1"/>
  <c r="D78" i="1"/>
  <c r="G78" i="1"/>
  <c r="E125" i="1"/>
  <c r="B126" i="1"/>
  <c r="M125" i="1"/>
  <c r="P124" i="1"/>
  <c r="B124" i="2"/>
  <c r="E123" i="2"/>
  <c r="N73" i="1" l="1"/>
  <c r="T72" i="1"/>
  <c r="J67" i="2"/>
  <c r="C68" i="2"/>
  <c r="D68" i="2" s="1"/>
  <c r="X126" i="1"/>
  <c r="AA125" i="1"/>
  <c r="AC78" i="1"/>
  <c r="Z78" i="1"/>
  <c r="F78" i="1"/>
  <c r="C79" i="1" s="1"/>
  <c r="E126" i="1"/>
  <c r="B127" i="1"/>
  <c r="M126" i="1"/>
  <c r="P125" i="1"/>
  <c r="E124" i="2"/>
  <c r="B125" i="2"/>
  <c r="O73" i="1" l="1"/>
  <c r="R73" i="1"/>
  <c r="G68" i="2"/>
  <c r="F68" i="2" s="1"/>
  <c r="AA126" i="1"/>
  <c r="X127" i="1"/>
  <c r="AB78" i="1"/>
  <c r="I78" i="1"/>
  <c r="G79" i="1"/>
  <c r="D79" i="1"/>
  <c r="E127" i="1"/>
  <c r="B128" i="1"/>
  <c r="B126" i="2"/>
  <c r="E125" i="2"/>
  <c r="P126" i="1"/>
  <c r="M127" i="1"/>
  <c r="Q73" i="1" l="1"/>
  <c r="N74" i="1"/>
  <c r="T73" i="1"/>
  <c r="F79" i="1"/>
  <c r="C80" i="1" s="1"/>
  <c r="D80" i="1" s="1"/>
  <c r="AA127" i="1"/>
  <c r="X128" i="1"/>
  <c r="AE78" i="1"/>
  <c r="Y79" i="1"/>
  <c r="B129" i="1"/>
  <c r="E126" i="2"/>
  <c r="B127" i="2"/>
  <c r="P127" i="1"/>
  <c r="M128" i="1"/>
  <c r="H68" i="2"/>
  <c r="C69" i="2" s="1"/>
  <c r="O74" i="1" l="1"/>
  <c r="R74" i="1"/>
  <c r="I79" i="1"/>
  <c r="G80" i="1"/>
  <c r="F80" i="1" s="1"/>
  <c r="C81" i="1" s="1"/>
  <c r="J68" i="2"/>
  <c r="AA128" i="1"/>
  <c r="X129" i="1"/>
  <c r="AC79" i="1"/>
  <c r="Z79" i="1"/>
  <c r="AB79" i="1" s="1"/>
  <c r="Y80" i="1" s="1"/>
  <c r="E129" i="1"/>
  <c r="B130" i="1"/>
  <c r="G69" i="2"/>
  <c r="D69" i="2"/>
  <c r="F69" i="2" s="1"/>
  <c r="H69" i="2" s="1"/>
  <c r="C70" i="2" s="1"/>
  <c r="P128" i="1"/>
  <c r="M129" i="1"/>
  <c r="E127" i="2"/>
  <c r="B128" i="2"/>
  <c r="Q74" i="1" l="1"/>
  <c r="X130" i="1"/>
  <c r="AA129" i="1"/>
  <c r="AC80" i="1"/>
  <c r="Z80" i="1"/>
  <c r="AE79" i="1"/>
  <c r="I80" i="1"/>
  <c r="D81" i="1"/>
  <c r="G81" i="1"/>
  <c r="B131" i="1"/>
  <c r="E130" i="1"/>
  <c r="D70" i="2"/>
  <c r="G70" i="2"/>
  <c r="P129" i="1"/>
  <c r="M130" i="1"/>
  <c r="J69" i="2"/>
  <c r="B129" i="2"/>
  <c r="E128" i="2"/>
  <c r="N75" i="1" l="1"/>
  <c r="T74" i="1"/>
  <c r="P80" i="1"/>
  <c r="AB80" i="1"/>
  <c r="Y81" i="1" s="1"/>
  <c r="X131" i="1"/>
  <c r="AA130" i="1"/>
  <c r="AC81" i="1"/>
  <c r="Z81" i="1"/>
  <c r="AB81" i="1" s="1"/>
  <c r="AE80" i="1"/>
  <c r="F81" i="1"/>
  <c r="C82" i="1" s="1"/>
  <c r="G82" i="1" s="1"/>
  <c r="E131" i="1"/>
  <c r="B132" i="1"/>
  <c r="M131" i="1"/>
  <c r="P130" i="1"/>
  <c r="F70" i="2"/>
  <c r="B130" i="2"/>
  <c r="E129" i="2"/>
  <c r="O75" i="1" l="1"/>
  <c r="R75" i="1"/>
  <c r="AA131" i="1"/>
  <c r="X132" i="1"/>
  <c r="AE81" i="1"/>
  <c r="Y82" i="1"/>
  <c r="I81" i="1"/>
  <c r="D82" i="1"/>
  <c r="F82" i="1" s="1"/>
  <c r="C83" i="1" s="1"/>
  <c r="D83" i="1" s="1"/>
  <c r="B133" i="1"/>
  <c r="E132" i="1"/>
  <c r="E130" i="2"/>
  <c r="B131" i="2"/>
  <c r="H70" i="2"/>
  <c r="C71" i="2" s="1"/>
  <c r="M132" i="1"/>
  <c r="P131" i="1"/>
  <c r="Q75" i="1" l="1"/>
  <c r="N76" i="1" s="1"/>
  <c r="O76" i="1" s="1"/>
  <c r="Q76" i="1" s="1"/>
  <c r="N77" i="1" s="1"/>
  <c r="R76" i="1"/>
  <c r="T75" i="1"/>
  <c r="I82" i="1"/>
  <c r="J70" i="2"/>
  <c r="X133" i="1"/>
  <c r="AA132" i="1"/>
  <c r="Z82" i="1"/>
  <c r="AC82" i="1"/>
  <c r="G83" i="1"/>
  <c r="F83" i="1" s="1"/>
  <c r="C84" i="1" s="1"/>
  <c r="E133" i="1"/>
  <c r="B134" i="1"/>
  <c r="D71" i="2"/>
  <c r="G71" i="2"/>
  <c r="B132" i="2"/>
  <c r="E131" i="2"/>
  <c r="M133" i="1"/>
  <c r="P132" i="1"/>
  <c r="T76" i="1" l="1"/>
  <c r="R77" i="1"/>
  <c r="O77" i="1"/>
  <c r="Q77" i="1" s="1"/>
  <c r="N78" i="1" s="1"/>
  <c r="X134" i="1"/>
  <c r="AA133" i="1"/>
  <c r="AB82" i="1"/>
  <c r="I83" i="1"/>
  <c r="D84" i="1"/>
  <c r="G84" i="1"/>
  <c r="B135" i="1"/>
  <c r="P133" i="1"/>
  <c r="M134" i="1"/>
  <c r="E132" i="2"/>
  <c r="B133" i="2"/>
  <c r="F71" i="2"/>
  <c r="R78" i="1" l="1"/>
  <c r="O78" i="1"/>
  <c r="Q78" i="1" s="1"/>
  <c r="N79" i="1" s="1"/>
  <c r="T77" i="1"/>
  <c r="X135" i="1"/>
  <c r="AA134" i="1"/>
  <c r="AE82" i="1"/>
  <c r="Y83" i="1"/>
  <c r="F84" i="1"/>
  <c r="C85" i="1" s="1"/>
  <c r="G85" i="1" s="1"/>
  <c r="E135" i="1"/>
  <c r="B136" i="1"/>
  <c r="H71" i="2"/>
  <c r="J71" i="2" s="1"/>
  <c r="E133" i="2"/>
  <c r="B134" i="2"/>
  <c r="P134" i="1"/>
  <c r="M135" i="1"/>
  <c r="T78" i="1" l="1"/>
  <c r="R79" i="1"/>
  <c r="O79" i="1"/>
  <c r="AA135" i="1"/>
  <c r="X136" i="1"/>
  <c r="AC83" i="1"/>
  <c r="Z83" i="1"/>
  <c r="D85" i="1"/>
  <c r="F85" i="1" s="1"/>
  <c r="C86" i="1" s="1"/>
  <c r="I84" i="1"/>
  <c r="B137" i="1"/>
  <c r="E136" i="1"/>
  <c r="M136" i="1"/>
  <c r="P135" i="1"/>
  <c r="C72" i="2"/>
  <c r="E134" i="2"/>
  <c r="B135" i="2"/>
  <c r="Q79" i="1" l="1"/>
  <c r="N80" i="1" s="1"/>
  <c r="R80" i="1" s="1"/>
  <c r="O80" i="1"/>
  <c r="T79" i="1"/>
  <c r="X137" i="1"/>
  <c r="AA136" i="1"/>
  <c r="AB83" i="1"/>
  <c r="AE83" i="1" s="1"/>
  <c r="G86" i="1"/>
  <c r="D86" i="1"/>
  <c r="F86" i="1" s="1"/>
  <c r="C87" i="1" s="1"/>
  <c r="I85" i="1"/>
  <c r="E137" i="1"/>
  <c r="B138" i="1"/>
  <c r="G72" i="2"/>
  <c r="D72" i="2"/>
  <c r="P136" i="1"/>
  <c r="M137" i="1"/>
  <c r="B136" i="2"/>
  <c r="E135" i="2"/>
  <c r="Q80" i="1" l="1"/>
  <c r="F72" i="2"/>
  <c r="H72" i="2" s="1"/>
  <c r="J72" i="2" s="1"/>
  <c r="X138" i="1"/>
  <c r="AA137" i="1"/>
  <c r="Y84" i="1"/>
  <c r="I86" i="1"/>
  <c r="G87" i="1"/>
  <c r="D87" i="1"/>
  <c r="B139" i="1"/>
  <c r="E138" i="1"/>
  <c r="M138" i="1"/>
  <c r="P137" i="1"/>
  <c r="B137" i="2"/>
  <c r="E136" i="2"/>
  <c r="T80" i="1" l="1"/>
  <c r="N81" i="1"/>
  <c r="C73" i="2"/>
  <c r="D73" i="2" s="1"/>
  <c r="F87" i="1"/>
  <c r="C88" i="1" s="1"/>
  <c r="G88" i="1" s="1"/>
  <c r="X139" i="1"/>
  <c r="AA138" i="1"/>
  <c r="AC84" i="1"/>
  <c r="Z84" i="1"/>
  <c r="AB84" i="1" s="1"/>
  <c r="Y85" i="1" s="1"/>
  <c r="B140" i="1"/>
  <c r="E139" i="1"/>
  <c r="E137" i="2"/>
  <c r="B138" i="2"/>
  <c r="P138" i="1"/>
  <c r="M139" i="1"/>
  <c r="R81" i="1" l="1"/>
  <c r="O81" i="1"/>
  <c r="D88" i="1"/>
  <c r="F88" i="1" s="1"/>
  <c r="I87" i="1"/>
  <c r="G73" i="2"/>
  <c r="F73" i="2" s="1"/>
  <c r="H73" i="2" s="1"/>
  <c r="C74" i="2" s="1"/>
  <c r="AE84" i="1"/>
  <c r="X140" i="1"/>
  <c r="AA139" i="1"/>
  <c r="Z85" i="1"/>
  <c r="AC85" i="1"/>
  <c r="B141" i="1"/>
  <c r="E138" i="2"/>
  <c r="B139" i="2"/>
  <c r="P139" i="1"/>
  <c r="M140" i="1"/>
  <c r="Q81" i="1" l="1"/>
  <c r="N82" i="1" s="1"/>
  <c r="T81" i="1"/>
  <c r="R82" i="1"/>
  <c r="O82" i="1"/>
  <c r="Q82" i="1" s="1"/>
  <c r="N83" i="1" s="1"/>
  <c r="J73" i="2"/>
  <c r="AA140" i="1"/>
  <c r="X141" i="1"/>
  <c r="AB85" i="1"/>
  <c r="I88" i="1"/>
  <c r="C89" i="1"/>
  <c r="E141" i="1"/>
  <c r="B142" i="1"/>
  <c r="G74" i="2"/>
  <c r="D74" i="2"/>
  <c r="F74" i="2" s="1"/>
  <c r="E139" i="2"/>
  <c r="B140" i="2"/>
  <c r="M141" i="1"/>
  <c r="R83" i="1" l="1"/>
  <c r="O83" i="1"/>
  <c r="T82" i="1"/>
  <c r="AA141" i="1"/>
  <c r="X142" i="1"/>
  <c r="Y86" i="1"/>
  <c r="AE85" i="1"/>
  <c r="G89" i="1"/>
  <c r="D89" i="1"/>
  <c r="E142" i="1"/>
  <c r="B143" i="1"/>
  <c r="H74" i="2"/>
  <c r="J74" i="2" s="1"/>
  <c r="P141" i="1"/>
  <c r="M142" i="1"/>
  <c r="B141" i="2"/>
  <c r="E140" i="2"/>
  <c r="Q83" i="1" l="1"/>
  <c r="N84" i="1" s="1"/>
  <c r="X143" i="1"/>
  <c r="AA142" i="1"/>
  <c r="Z86" i="1"/>
  <c r="AC86" i="1"/>
  <c r="F89" i="1"/>
  <c r="I89" i="1" s="1"/>
  <c r="E143" i="1"/>
  <c r="B144" i="1"/>
  <c r="E141" i="2"/>
  <c r="B142" i="2"/>
  <c r="C75" i="2"/>
  <c r="M143" i="1"/>
  <c r="P142" i="1"/>
  <c r="O84" i="1" l="1"/>
  <c r="R84" i="1"/>
  <c r="T83" i="1"/>
  <c r="X144" i="1"/>
  <c r="AA143" i="1"/>
  <c r="AB86" i="1"/>
  <c r="C90" i="1"/>
  <c r="G90" i="1" s="1"/>
  <c r="B145" i="1"/>
  <c r="E144" i="1"/>
  <c r="B143" i="2"/>
  <c r="E142" i="2"/>
  <c r="P143" i="1"/>
  <c r="M144" i="1"/>
  <c r="D75" i="2"/>
  <c r="G75" i="2"/>
  <c r="Q84" i="1" l="1"/>
  <c r="N85" i="1" s="1"/>
  <c r="O85" i="1" s="1"/>
  <c r="AA144" i="1"/>
  <c r="X145" i="1"/>
  <c r="AE86" i="1"/>
  <c r="Y87" i="1"/>
  <c r="D90" i="1"/>
  <c r="F90" i="1" s="1"/>
  <c r="C91" i="1" s="1"/>
  <c r="D91" i="1" s="1"/>
  <c r="B146" i="1"/>
  <c r="E145" i="1"/>
  <c r="E143" i="2"/>
  <c r="B144" i="2"/>
  <c r="P144" i="1"/>
  <c r="M145" i="1"/>
  <c r="F75" i="2"/>
  <c r="R85" i="1" l="1"/>
  <c r="Q85" i="1" s="1"/>
  <c r="T84" i="1"/>
  <c r="AA145" i="1"/>
  <c r="X146" i="1"/>
  <c r="Z87" i="1"/>
  <c r="AC87" i="1"/>
  <c r="I90" i="1"/>
  <c r="G91" i="1"/>
  <c r="F91" i="1" s="1"/>
  <c r="E146" i="1"/>
  <c r="B147" i="1"/>
  <c r="P145" i="1"/>
  <c r="M146" i="1"/>
  <c r="E144" i="2"/>
  <c r="B145" i="2"/>
  <c r="H75" i="2"/>
  <c r="C76" i="2" s="1"/>
  <c r="T85" i="1" l="1"/>
  <c r="N86" i="1"/>
  <c r="X147" i="1"/>
  <c r="AA146" i="1"/>
  <c r="AB87" i="1"/>
  <c r="C92" i="1"/>
  <c r="D92" i="1" s="1"/>
  <c r="I91" i="1"/>
  <c r="E147" i="1"/>
  <c r="B148" i="1"/>
  <c r="D76" i="2"/>
  <c r="G76" i="2"/>
  <c r="B146" i="2"/>
  <c r="E145" i="2"/>
  <c r="J75" i="2"/>
  <c r="M147" i="1"/>
  <c r="P146" i="1"/>
  <c r="O86" i="1" l="1"/>
  <c r="R86" i="1"/>
  <c r="AA147" i="1"/>
  <c r="X148" i="1"/>
  <c r="Y88" i="1"/>
  <c r="AE87" i="1"/>
  <c r="G92" i="1"/>
  <c r="F92" i="1" s="1"/>
  <c r="I92" i="1" s="1"/>
  <c r="B149" i="1"/>
  <c r="E148" i="1"/>
  <c r="F76" i="2"/>
  <c r="E146" i="2"/>
  <c r="B147" i="2"/>
  <c r="P147" i="1"/>
  <c r="M148" i="1"/>
  <c r="Q86" i="1" l="1"/>
  <c r="AA148" i="1"/>
  <c r="X149" i="1"/>
  <c r="AC88" i="1"/>
  <c r="Z88" i="1"/>
  <c r="AB88" i="1" s="1"/>
  <c r="C93" i="1"/>
  <c r="D93" i="1" s="1"/>
  <c r="E149" i="1"/>
  <c r="B150" i="1"/>
  <c r="P148" i="1"/>
  <c r="M149" i="1"/>
  <c r="B148" i="2"/>
  <c r="E147" i="2"/>
  <c r="H76" i="2"/>
  <c r="J76" i="2" s="1"/>
  <c r="T86" i="1" l="1"/>
  <c r="N87" i="1"/>
  <c r="X150" i="1"/>
  <c r="AA149" i="1"/>
  <c r="Y89" i="1"/>
  <c r="AE88" i="1"/>
  <c r="G93" i="1"/>
  <c r="F93" i="1" s="1"/>
  <c r="E150" i="1"/>
  <c r="B151" i="1"/>
  <c r="M150" i="1"/>
  <c r="P149" i="1"/>
  <c r="C77" i="2"/>
  <c r="E148" i="2"/>
  <c r="B149" i="2"/>
  <c r="O87" i="1" l="1"/>
  <c r="R87" i="1"/>
  <c r="X151" i="1"/>
  <c r="AA150" i="1"/>
  <c r="AC89" i="1"/>
  <c r="Z89" i="1"/>
  <c r="AB89" i="1" s="1"/>
  <c r="Y90" i="1" s="1"/>
  <c r="C94" i="1"/>
  <c r="D94" i="1" s="1"/>
  <c r="I93" i="1"/>
  <c r="E151" i="1"/>
  <c r="B152" i="1"/>
  <c r="P150" i="1"/>
  <c r="M151" i="1"/>
  <c r="D77" i="2"/>
  <c r="G77" i="2"/>
  <c r="B150" i="2"/>
  <c r="E149" i="2"/>
  <c r="Q87" i="1" l="1"/>
  <c r="X152" i="1"/>
  <c r="AA151" i="1"/>
  <c r="AC90" i="1"/>
  <c r="Z90" i="1"/>
  <c r="AB90" i="1" s="1"/>
  <c r="Y91" i="1" s="1"/>
  <c r="AE89" i="1"/>
  <c r="AE90" i="1" s="1"/>
  <c r="G94" i="1"/>
  <c r="F94" i="1" s="1"/>
  <c r="C95" i="1" s="1"/>
  <c r="D95" i="1" s="1"/>
  <c r="B153" i="1"/>
  <c r="M152" i="1"/>
  <c r="P151" i="1"/>
  <c r="B151" i="2"/>
  <c r="E150" i="2"/>
  <c r="F77" i="2"/>
  <c r="T87" i="1" l="1"/>
  <c r="N88" i="1"/>
  <c r="AA152" i="1"/>
  <c r="X153" i="1"/>
  <c r="AC91" i="1"/>
  <c r="Z91" i="1"/>
  <c r="AB91" i="1" s="1"/>
  <c r="Y92" i="1" s="1"/>
  <c r="G95" i="1"/>
  <c r="F95" i="1" s="1"/>
  <c r="I94" i="1"/>
  <c r="B154" i="1"/>
  <c r="E153" i="1"/>
  <c r="M153" i="1"/>
  <c r="H77" i="2"/>
  <c r="C78" i="2" s="1"/>
  <c r="B152" i="2"/>
  <c r="E151" i="2"/>
  <c r="AE91" i="1"/>
  <c r="O88" i="1" l="1"/>
  <c r="R88" i="1"/>
  <c r="J77" i="2"/>
  <c r="AA153" i="1"/>
  <c r="X154" i="1"/>
  <c r="C96" i="1"/>
  <c r="I95" i="1"/>
  <c r="E154" i="1"/>
  <c r="B155" i="1"/>
  <c r="G78" i="2"/>
  <c r="D78" i="2"/>
  <c r="E152" i="2"/>
  <c r="B153" i="2"/>
  <c r="P153" i="1"/>
  <c r="M154" i="1"/>
  <c r="Z92" i="1"/>
  <c r="AC92" i="1"/>
  <c r="Q88" i="1" l="1"/>
  <c r="F78" i="2"/>
  <c r="H78" i="2" s="1"/>
  <c r="J78" i="2" s="1"/>
  <c r="X155" i="1"/>
  <c r="AA154" i="1"/>
  <c r="D96" i="1"/>
  <c r="G96" i="1"/>
  <c r="B156" i="1"/>
  <c r="E155" i="1"/>
  <c r="P154" i="1"/>
  <c r="M155" i="1"/>
  <c r="B154" i="2"/>
  <c r="E153" i="2"/>
  <c r="AB92" i="1"/>
  <c r="N89" i="1" l="1"/>
  <c r="T88" i="1"/>
  <c r="F96" i="1"/>
  <c r="C97" i="1" s="1"/>
  <c r="G97" i="1" s="1"/>
  <c r="C79" i="2"/>
  <c r="G79" i="2" s="1"/>
  <c r="AA155" i="1"/>
  <c r="X156" i="1"/>
  <c r="E156" i="1"/>
  <c r="B157" i="1"/>
  <c r="AE92" i="1"/>
  <c r="Y93" i="1"/>
  <c r="P155" i="1"/>
  <c r="M156" i="1"/>
  <c r="B155" i="2"/>
  <c r="E154" i="2"/>
  <c r="O89" i="1" l="1"/>
  <c r="R89" i="1"/>
  <c r="D97" i="1"/>
  <c r="F97" i="1" s="1"/>
  <c r="C98" i="1" s="1"/>
  <c r="G98" i="1" s="1"/>
  <c r="I96" i="1"/>
  <c r="D79" i="2"/>
  <c r="F79" i="2" s="1"/>
  <c r="H79" i="2" s="1"/>
  <c r="C80" i="2" s="1"/>
  <c r="AA156" i="1"/>
  <c r="X157" i="1"/>
  <c r="E157" i="1"/>
  <c r="B158" i="1"/>
  <c r="P156" i="1"/>
  <c r="M157" i="1"/>
  <c r="B156" i="2"/>
  <c r="E155" i="2"/>
  <c r="AC93" i="1"/>
  <c r="Z93" i="1"/>
  <c r="Q89" i="1" l="1"/>
  <c r="I97" i="1"/>
  <c r="J79" i="2"/>
  <c r="X158" i="1"/>
  <c r="AA157" i="1"/>
  <c r="AB93" i="1"/>
  <c r="AE93" i="1" s="1"/>
  <c r="D98" i="1"/>
  <c r="F98" i="1" s="1"/>
  <c r="C99" i="1" s="1"/>
  <c r="G99" i="1" s="1"/>
  <c r="E158" i="1"/>
  <c r="B159" i="1"/>
  <c r="B157" i="2"/>
  <c r="E156" i="2"/>
  <c r="Y94" i="1"/>
  <c r="P157" i="1"/>
  <c r="M158" i="1"/>
  <c r="G80" i="2"/>
  <c r="D80" i="2"/>
  <c r="N90" i="1" l="1"/>
  <c r="T89" i="1"/>
  <c r="AA158" i="1"/>
  <c r="X159" i="1"/>
  <c r="I98" i="1"/>
  <c r="D99" i="1"/>
  <c r="F99" i="1" s="1"/>
  <c r="C100" i="1" s="1"/>
  <c r="D100" i="1" s="1"/>
  <c r="B160" i="1"/>
  <c r="E159" i="1"/>
  <c r="P158" i="1"/>
  <c r="M159" i="1"/>
  <c r="F80" i="2"/>
  <c r="Z94" i="1"/>
  <c r="AC94" i="1"/>
  <c r="E157" i="2"/>
  <c r="B158" i="2"/>
  <c r="O90" i="1" l="1"/>
  <c r="R90" i="1"/>
  <c r="I99" i="1"/>
  <c r="X160" i="1"/>
  <c r="AA159" i="1"/>
  <c r="G100" i="1"/>
  <c r="F100" i="1" s="1"/>
  <c r="C101" i="1" s="1"/>
  <c r="G101" i="1" s="1"/>
  <c r="E160" i="1"/>
  <c r="B161" i="1"/>
  <c r="H80" i="2"/>
  <c r="J80" i="2" s="1"/>
  <c r="P159" i="1"/>
  <c r="M160" i="1"/>
  <c r="E158" i="2"/>
  <c r="B159" i="2"/>
  <c r="AB94" i="1"/>
  <c r="Q90" i="1" l="1"/>
  <c r="AA160" i="1"/>
  <c r="X161" i="1"/>
  <c r="D101" i="1"/>
  <c r="F101" i="1" s="1"/>
  <c r="C102" i="1" s="1"/>
  <c r="G102" i="1" s="1"/>
  <c r="I100" i="1"/>
  <c r="E161" i="1"/>
  <c r="B162" i="1"/>
  <c r="C81" i="2"/>
  <c r="AE94" i="1"/>
  <c r="Y95" i="1"/>
  <c r="E159" i="2"/>
  <c r="B160" i="2"/>
  <c r="M161" i="1"/>
  <c r="P160" i="1"/>
  <c r="N91" i="1" l="1"/>
  <c r="T90" i="1"/>
  <c r="X162" i="1"/>
  <c r="AA161" i="1"/>
  <c r="D102" i="1"/>
  <c r="F102" i="1" s="1"/>
  <c r="C103" i="1" s="1"/>
  <c r="G103" i="1" s="1"/>
  <c r="I101" i="1"/>
  <c r="B163" i="1"/>
  <c r="E162" i="1"/>
  <c r="D81" i="2"/>
  <c r="G81" i="2"/>
  <c r="P161" i="1"/>
  <c r="M162" i="1"/>
  <c r="B161" i="2"/>
  <c r="E160" i="2"/>
  <c r="AC95" i="1"/>
  <c r="Z95" i="1"/>
  <c r="R91" i="1" l="1"/>
  <c r="O91" i="1"/>
  <c r="Q91" i="1" s="1"/>
  <c r="N92" i="1" s="1"/>
  <c r="I102" i="1"/>
  <c r="F81" i="2"/>
  <c r="H81" i="2" s="1"/>
  <c r="C82" i="2" s="1"/>
  <c r="AB95" i="1"/>
  <c r="AE95" i="1" s="1"/>
  <c r="X163" i="1"/>
  <c r="AA162" i="1"/>
  <c r="D103" i="1"/>
  <c r="F103" i="1" s="1"/>
  <c r="C104" i="1" s="1"/>
  <c r="D104" i="1" s="1"/>
  <c r="E163" i="1"/>
  <c r="B164" i="1"/>
  <c r="Y96" i="1"/>
  <c r="M163" i="1"/>
  <c r="P162" i="1"/>
  <c r="B162" i="2"/>
  <c r="E161" i="2"/>
  <c r="R92" i="1" l="1"/>
  <c r="O92" i="1"/>
  <c r="Q92" i="1" s="1"/>
  <c r="N93" i="1" s="1"/>
  <c r="T91" i="1"/>
  <c r="AA163" i="1"/>
  <c r="X164" i="1"/>
  <c r="J81" i="2"/>
  <c r="G104" i="1"/>
  <c r="F104" i="1" s="1"/>
  <c r="I103" i="1"/>
  <c r="B165" i="1"/>
  <c r="E164" i="1"/>
  <c r="D82" i="2"/>
  <c r="G82" i="2"/>
  <c r="P163" i="1"/>
  <c r="M164" i="1"/>
  <c r="AC96" i="1"/>
  <c r="Z96" i="1"/>
  <c r="B163" i="2"/>
  <c r="E162" i="2"/>
  <c r="R93" i="1" l="1"/>
  <c r="O93" i="1"/>
  <c r="Q93" i="1" s="1"/>
  <c r="N94" i="1" s="1"/>
  <c r="T92" i="1"/>
  <c r="X165" i="1"/>
  <c r="AA164" i="1"/>
  <c r="I104" i="1"/>
  <c r="C105" i="1"/>
  <c r="G105" i="1" s="1"/>
  <c r="B166" i="1"/>
  <c r="E165" i="1"/>
  <c r="E163" i="2"/>
  <c r="B164" i="2"/>
  <c r="AB96" i="1"/>
  <c r="F82" i="2"/>
  <c r="M165" i="1"/>
  <c r="T93" i="1" l="1"/>
  <c r="O94" i="1"/>
  <c r="Q94" i="1" s="1"/>
  <c r="N95" i="1" s="1"/>
  <c r="R94" i="1"/>
  <c r="AA165" i="1"/>
  <c r="X166" i="1"/>
  <c r="D105" i="1"/>
  <c r="F105" i="1" s="1"/>
  <c r="I105" i="1" s="1"/>
  <c r="E166" i="1"/>
  <c r="B167" i="1"/>
  <c r="H82" i="2"/>
  <c r="J82" i="2" s="1"/>
  <c r="B165" i="2"/>
  <c r="E164" i="2"/>
  <c r="M166" i="1"/>
  <c r="P165" i="1"/>
  <c r="AE96" i="1"/>
  <c r="Y97" i="1"/>
  <c r="O95" i="1" l="1"/>
  <c r="R95" i="1"/>
  <c r="T94" i="1"/>
  <c r="C83" i="2"/>
  <c r="D83" i="2" s="1"/>
  <c r="X167" i="1"/>
  <c r="AA166" i="1"/>
  <c r="C106" i="1"/>
  <c r="D106" i="1" s="1"/>
  <c r="B168" i="1"/>
  <c r="E167" i="1"/>
  <c r="B166" i="2"/>
  <c r="E165" i="2"/>
  <c r="M167" i="1"/>
  <c r="P166" i="1"/>
  <c r="AC97" i="1"/>
  <c r="Z97" i="1"/>
  <c r="Q95" i="1" l="1"/>
  <c r="N96" i="1" s="1"/>
  <c r="G83" i="2"/>
  <c r="F83" i="2" s="1"/>
  <c r="H83" i="2" s="1"/>
  <c r="C84" i="2" s="1"/>
  <c r="X168" i="1"/>
  <c r="AA167" i="1"/>
  <c r="AB97" i="1"/>
  <c r="AE97" i="1" s="1"/>
  <c r="G106" i="1"/>
  <c r="F106" i="1" s="1"/>
  <c r="I106" i="1" s="1"/>
  <c r="E168" i="1"/>
  <c r="B169" i="1"/>
  <c r="B167" i="2"/>
  <c r="E166" i="2"/>
  <c r="M168" i="1"/>
  <c r="P167" i="1"/>
  <c r="R96" i="1" l="1"/>
  <c r="O96" i="1"/>
  <c r="Q96" i="1" s="1"/>
  <c r="T96" i="1" s="1"/>
  <c r="T95" i="1"/>
  <c r="X169" i="1"/>
  <c r="AA168" i="1"/>
  <c r="Y98" i="1"/>
  <c r="Z98" i="1" s="1"/>
  <c r="AC98" i="1"/>
  <c r="AB98" i="1" s="1"/>
  <c r="C107" i="1"/>
  <c r="G107" i="1" s="1"/>
  <c r="E169" i="1"/>
  <c r="B170" i="1"/>
  <c r="G84" i="2"/>
  <c r="D84" i="2"/>
  <c r="F84" i="2" s="1"/>
  <c r="B168" i="2"/>
  <c r="E167" i="2"/>
  <c r="M169" i="1"/>
  <c r="P168" i="1"/>
  <c r="J83" i="2"/>
  <c r="N97" i="1" l="1"/>
  <c r="D107" i="1"/>
  <c r="F107" i="1" s="1"/>
  <c r="X170" i="1"/>
  <c r="AA169" i="1"/>
  <c r="AE98" i="1"/>
  <c r="Y99" i="1"/>
  <c r="E170" i="1"/>
  <c r="B171" i="1"/>
  <c r="B169" i="2"/>
  <c r="E168" i="2"/>
  <c r="H84" i="2"/>
  <c r="C85" i="2" s="1"/>
  <c r="P169" i="1"/>
  <c r="M170" i="1"/>
  <c r="R97" i="1" l="1"/>
  <c r="O97" i="1"/>
  <c r="Q97" i="1" s="1"/>
  <c r="AA170" i="1"/>
  <c r="X171" i="1"/>
  <c r="AC99" i="1"/>
  <c r="Z99" i="1"/>
  <c r="AB99" i="1" s="1"/>
  <c r="AE99" i="1" s="1"/>
  <c r="I107" i="1"/>
  <c r="C108" i="1"/>
  <c r="B172" i="1"/>
  <c r="E171" i="1"/>
  <c r="D85" i="2"/>
  <c r="G85" i="2"/>
  <c r="J84" i="2"/>
  <c r="M171" i="1"/>
  <c r="P170" i="1"/>
  <c r="E169" i="2"/>
  <c r="B170" i="2"/>
  <c r="N98" i="1" l="1"/>
  <c r="T97" i="1"/>
  <c r="X172" i="1"/>
  <c r="AA171" i="1"/>
  <c r="Y100" i="1"/>
  <c r="G108" i="1"/>
  <c r="D108" i="1"/>
  <c r="B173" i="1"/>
  <c r="E172" i="1"/>
  <c r="E170" i="2"/>
  <c r="B171" i="2"/>
  <c r="F85" i="2"/>
  <c r="M172" i="1"/>
  <c r="P171" i="1"/>
  <c r="O98" i="1" l="1"/>
  <c r="R98" i="1"/>
  <c r="AA172" i="1"/>
  <c r="X173" i="1"/>
  <c r="AC100" i="1"/>
  <c r="Z100" i="1"/>
  <c r="AB100" i="1" s="1"/>
  <c r="Y101" i="1" s="1"/>
  <c r="F108" i="1"/>
  <c r="E173" i="1"/>
  <c r="B174" i="1"/>
  <c r="B172" i="2"/>
  <c r="E171" i="2"/>
  <c r="P172" i="1"/>
  <c r="M173" i="1"/>
  <c r="H85" i="2"/>
  <c r="J85" i="2" s="1"/>
  <c r="Q98" i="1" l="1"/>
  <c r="C86" i="2"/>
  <c r="D86" i="2" s="1"/>
  <c r="X174" i="1"/>
  <c r="AA173" i="1"/>
  <c r="AE100" i="1"/>
  <c r="Z101" i="1"/>
  <c r="AC101" i="1"/>
  <c r="I108" i="1"/>
  <c r="C109" i="1"/>
  <c r="B175" i="1"/>
  <c r="E174" i="1"/>
  <c r="M174" i="1"/>
  <c r="P173" i="1"/>
  <c r="E172" i="2"/>
  <c r="B173" i="2"/>
  <c r="T98" i="1" l="1"/>
  <c r="N99" i="1"/>
  <c r="G86" i="2"/>
  <c r="F86" i="2" s="1"/>
  <c r="X175" i="1"/>
  <c r="AA174" i="1"/>
  <c r="AB101" i="1"/>
  <c r="D109" i="1"/>
  <c r="G109" i="1"/>
  <c r="E175" i="1"/>
  <c r="B176" i="1"/>
  <c r="M175" i="1"/>
  <c r="P174" i="1"/>
  <c r="E173" i="2"/>
  <c r="B174" i="2"/>
  <c r="O99" i="1" l="1"/>
  <c r="R99" i="1"/>
  <c r="X176" i="1"/>
  <c r="X177" i="1" s="1"/>
  <c r="AA175" i="1"/>
  <c r="AE101" i="1"/>
  <c r="Y102" i="1"/>
  <c r="F109" i="1"/>
  <c r="I109" i="1" s="1"/>
  <c r="B177" i="1"/>
  <c r="H86" i="2"/>
  <c r="C87" i="2" s="1"/>
  <c r="M176" i="1"/>
  <c r="P175" i="1"/>
  <c r="E174" i="2"/>
  <c r="B175" i="2"/>
  <c r="Q99" i="1" l="1"/>
  <c r="C110" i="1"/>
  <c r="G110" i="1" s="1"/>
  <c r="J86" i="2"/>
  <c r="AA177" i="1"/>
  <c r="X178" i="1"/>
  <c r="Z102" i="1"/>
  <c r="AC102" i="1"/>
  <c r="E177" i="1"/>
  <c r="B178" i="1"/>
  <c r="D87" i="2"/>
  <c r="G87" i="2"/>
  <c r="M177" i="1"/>
  <c r="E175" i="2"/>
  <c r="B176" i="2"/>
  <c r="D110" i="1" l="1"/>
  <c r="F110" i="1" s="1"/>
  <c r="N100" i="1"/>
  <c r="T99" i="1"/>
  <c r="AA178" i="1"/>
  <c r="X179" i="1"/>
  <c r="AB102" i="1"/>
  <c r="E178" i="1"/>
  <c r="B179" i="1"/>
  <c r="F87" i="2"/>
  <c r="B177" i="2"/>
  <c r="E176" i="2"/>
  <c r="M178" i="1"/>
  <c r="P177" i="1"/>
  <c r="O100" i="1" l="1"/>
  <c r="R100" i="1"/>
  <c r="AA179" i="1"/>
  <c r="X180" i="1"/>
  <c r="AE102" i="1"/>
  <c r="Y103" i="1"/>
  <c r="I110" i="1"/>
  <c r="C111" i="1"/>
  <c r="B180" i="1"/>
  <c r="E179" i="1"/>
  <c r="M179" i="1"/>
  <c r="P178" i="1"/>
  <c r="E177" i="2"/>
  <c r="B178" i="2"/>
  <c r="H87" i="2"/>
  <c r="J87" i="2" s="1"/>
  <c r="Q100" i="1" l="1"/>
  <c r="C88" i="2"/>
  <c r="D88" i="2" s="1"/>
  <c r="X181" i="1"/>
  <c r="AA180" i="1"/>
  <c r="AC103" i="1"/>
  <c r="Z103" i="1"/>
  <c r="D111" i="1"/>
  <c r="G111" i="1"/>
  <c r="B181" i="1"/>
  <c r="E180" i="1"/>
  <c r="M180" i="1"/>
  <c r="P179" i="1"/>
  <c r="B179" i="2"/>
  <c r="E178" i="2"/>
  <c r="N101" i="1" l="1"/>
  <c r="T100" i="1"/>
  <c r="G88" i="2"/>
  <c r="F88" i="2" s="1"/>
  <c r="AA181" i="1"/>
  <c r="X182" i="1"/>
  <c r="AB103" i="1"/>
  <c r="F111" i="1"/>
  <c r="I111" i="1" s="1"/>
  <c r="C112" i="1"/>
  <c r="D112" i="1" s="1"/>
  <c r="B182" i="1"/>
  <c r="E181" i="1"/>
  <c r="E179" i="2"/>
  <c r="B180" i="2"/>
  <c r="M181" i="1"/>
  <c r="P180" i="1"/>
  <c r="R101" i="1" l="1"/>
  <c r="O101" i="1"/>
  <c r="Q101" i="1" s="1"/>
  <c r="T101" i="1" s="1"/>
  <c r="X183" i="1"/>
  <c r="AA182" i="1"/>
  <c r="AE103" i="1"/>
  <c r="Y104" i="1"/>
  <c r="G112" i="1"/>
  <c r="F112" i="1" s="1"/>
  <c r="E182" i="1"/>
  <c r="B183" i="1"/>
  <c r="H88" i="2"/>
  <c r="C89" i="2" s="1"/>
  <c r="M182" i="1"/>
  <c r="P181" i="1"/>
  <c r="E180" i="2"/>
  <c r="B181" i="2"/>
  <c r="N102" i="1" l="1"/>
  <c r="J88" i="2"/>
  <c r="X184" i="1"/>
  <c r="AA183" i="1"/>
  <c r="Z104" i="1"/>
  <c r="AC104" i="1"/>
  <c r="E183" i="1"/>
  <c r="B184" i="1"/>
  <c r="D89" i="2"/>
  <c r="G89" i="2"/>
  <c r="E181" i="2"/>
  <c r="B182" i="2"/>
  <c r="I112" i="1"/>
  <c r="C113" i="1"/>
  <c r="M183" i="1"/>
  <c r="P182" i="1"/>
  <c r="O102" i="1" l="1"/>
  <c r="R102" i="1"/>
  <c r="X185" i="1"/>
  <c r="AA184" i="1"/>
  <c r="AB104" i="1"/>
  <c r="E184" i="1"/>
  <c r="B185" i="1"/>
  <c r="M184" i="1"/>
  <c r="P183" i="1"/>
  <c r="G113" i="1"/>
  <c r="D113" i="1"/>
  <c r="F89" i="2"/>
  <c r="B183" i="2"/>
  <c r="E182" i="2"/>
  <c r="Q102" i="1" l="1"/>
  <c r="X186" i="1"/>
  <c r="AA185" i="1"/>
  <c r="AE104" i="1"/>
  <c r="Y105" i="1"/>
  <c r="E185" i="1"/>
  <c r="B186" i="1"/>
  <c r="M185" i="1"/>
  <c r="P184" i="1"/>
  <c r="F113" i="1"/>
  <c r="E183" i="2"/>
  <c r="B184" i="2"/>
  <c r="H89" i="2"/>
  <c r="J89" i="2" s="1"/>
  <c r="T102" i="1" l="1"/>
  <c r="N103" i="1"/>
  <c r="C90" i="2"/>
  <c r="D90" i="2" s="1"/>
  <c r="AA186" i="1"/>
  <c r="X187" i="1"/>
  <c r="AC105" i="1"/>
  <c r="Z105" i="1"/>
  <c r="E186" i="1"/>
  <c r="B187" i="1"/>
  <c r="I113" i="1"/>
  <c r="C114" i="1"/>
  <c r="M186" i="1"/>
  <c r="P185" i="1"/>
  <c r="E184" i="2"/>
  <c r="B185" i="2"/>
  <c r="O103" i="1" l="1"/>
  <c r="R103" i="1"/>
  <c r="G90" i="2"/>
  <c r="F90" i="2" s="1"/>
  <c r="H90" i="2" s="1"/>
  <c r="J90" i="2" s="1"/>
  <c r="AA187" i="1"/>
  <c r="X188" i="1"/>
  <c r="AB105" i="1"/>
  <c r="E187" i="1"/>
  <c r="B188" i="1"/>
  <c r="P186" i="1"/>
  <c r="M187" i="1"/>
  <c r="B186" i="2"/>
  <c r="E185" i="2"/>
  <c r="D114" i="1"/>
  <c r="G114" i="1"/>
  <c r="Q103" i="1" l="1"/>
  <c r="C91" i="2"/>
  <c r="D91" i="2" s="1"/>
  <c r="AA188" i="1"/>
  <c r="X189" i="1"/>
  <c r="Y106" i="1"/>
  <c r="AE105" i="1"/>
  <c r="F114" i="1"/>
  <c r="C115" i="1" s="1"/>
  <c r="G115" i="1" s="1"/>
  <c r="E188" i="1"/>
  <c r="B189" i="1"/>
  <c r="M188" i="1"/>
  <c r="P187" i="1"/>
  <c r="E186" i="2"/>
  <c r="B187" i="2"/>
  <c r="T103" i="1" l="1"/>
  <c r="N104" i="1"/>
  <c r="G91" i="2"/>
  <c r="F91" i="2" s="1"/>
  <c r="H91" i="2" s="1"/>
  <c r="C92" i="2" s="1"/>
  <c r="X190" i="1"/>
  <c r="AA189" i="1"/>
  <c r="AC106" i="1"/>
  <c r="Z106" i="1"/>
  <c r="AB106" i="1" s="1"/>
  <c r="Y107" i="1" s="1"/>
  <c r="I114" i="1"/>
  <c r="D115" i="1"/>
  <c r="F115" i="1" s="1"/>
  <c r="C116" i="1" s="1"/>
  <c r="B190" i="1"/>
  <c r="E189" i="1"/>
  <c r="P188" i="1"/>
  <c r="M189" i="1"/>
  <c r="E187" i="2"/>
  <c r="B188" i="2"/>
  <c r="R104" i="1" l="1"/>
  <c r="O104" i="1"/>
  <c r="Q104" i="1" s="1"/>
  <c r="N105" i="1" s="1"/>
  <c r="X191" i="1"/>
  <c r="AA190" i="1"/>
  <c r="AC107" i="1"/>
  <c r="Z107" i="1"/>
  <c r="AE106" i="1"/>
  <c r="E190" i="1"/>
  <c r="B191" i="1"/>
  <c r="G92" i="2"/>
  <c r="D92" i="2"/>
  <c r="B189" i="2"/>
  <c r="E188" i="2"/>
  <c r="G116" i="1"/>
  <c r="D116" i="1"/>
  <c r="I115" i="1"/>
  <c r="J91" i="2"/>
  <c r="P189" i="1"/>
  <c r="M190" i="1"/>
  <c r="T104" i="1" l="1"/>
  <c r="O105" i="1"/>
  <c r="R105" i="1"/>
  <c r="F116" i="1"/>
  <c r="C117" i="1" s="1"/>
  <c r="D117" i="1" s="1"/>
  <c r="F92" i="2"/>
  <c r="H92" i="2" s="1"/>
  <c r="C93" i="2" s="1"/>
  <c r="G93" i="2" s="1"/>
  <c r="AB107" i="1"/>
  <c r="Y108" i="1" s="1"/>
  <c r="AC108" i="1" s="1"/>
  <c r="X192" i="1"/>
  <c r="AA191" i="1"/>
  <c r="Z108" i="1"/>
  <c r="AE107" i="1"/>
  <c r="AB108" i="1"/>
  <c r="Y109" i="1" s="1"/>
  <c r="Z109" i="1" s="1"/>
  <c r="E191" i="1"/>
  <c r="B192" i="1"/>
  <c r="P190" i="1"/>
  <c r="M191" i="1"/>
  <c r="E189" i="2"/>
  <c r="B190" i="2"/>
  <c r="Q105" i="1" l="1"/>
  <c r="N106" i="1" s="1"/>
  <c r="O106" i="1" s="1"/>
  <c r="R106" i="1"/>
  <c r="T105" i="1"/>
  <c r="G117" i="1"/>
  <c r="F117" i="1" s="1"/>
  <c r="C118" i="1" s="1"/>
  <c r="G118" i="1" s="1"/>
  <c r="I116" i="1"/>
  <c r="J92" i="2"/>
  <c r="D93" i="2"/>
  <c r="F93" i="2" s="1"/>
  <c r="H93" i="2" s="1"/>
  <c r="X193" i="1"/>
  <c r="AA192" i="1"/>
  <c r="AE108" i="1"/>
  <c r="AC109" i="1"/>
  <c r="AB109" i="1" s="1"/>
  <c r="B193" i="1"/>
  <c r="E192" i="1"/>
  <c r="M192" i="1"/>
  <c r="P191" i="1"/>
  <c r="B191" i="2"/>
  <c r="E190" i="2"/>
  <c r="Q106" i="1" l="1"/>
  <c r="N107" i="1" s="1"/>
  <c r="O107" i="1" s="1"/>
  <c r="R107" i="1"/>
  <c r="J93" i="2"/>
  <c r="C94" i="2"/>
  <c r="G94" i="2" s="1"/>
  <c r="X194" i="1"/>
  <c r="AA193" i="1"/>
  <c r="Y110" i="1"/>
  <c r="AE109" i="1"/>
  <c r="D118" i="1"/>
  <c r="F118" i="1" s="1"/>
  <c r="C119" i="1" s="1"/>
  <c r="D119" i="1" s="1"/>
  <c r="I117" i="1"/>
  <c r="E193" i="1"/>
  <c r="B194" i="1"/>
  <c r="P192" i="1"/>
  <c r="M193" i="1"/>
  <c r="B192" i="2"/>
  <c r="E191" i="2"/>
  <c r="T106" i="1" l="1"/>
  <c r="Q107" i="1"/>
  <c r="D94" i="2"/>
  <c r="F94" i="2" s="1"/>
  <c r="X195" i="1"/>
  <c r="AA194" i="1"/>
  <c r="Z110" i="1"/>
  <c r="AC110" i="1"/>
  <c r="G119" i="1"/>
  <c r="F119" i="1" s="1"/>
  <c r="I118" i="1"/>
  <c r="B195" i="1"/>
  <c r="E194" i="1"/>
  <c r="E192" i="2"/>
  <c r="B193" i="2"/>
  <c r="M194" i="1"/>
  <c r="P193" i="1"/>
  <c r="T107" i="1" l="1"/>
  <c r="N108" i="1"/>
  <c r="AA195" i="1"/>
  <c r="X196" i="1"/>
  <c r="AB110" i="1"/>
  <c r="B196" i="1"/>
  <c r="E195" i="1"/>
  <c r="P194" i="1"/>
  <c r="M195" i="1"/>
  <c r="C120" i="1"/>
  <c r="I119" i="1"/>
  <c r="H94" i="2"/>
  <c r="J94" i="2" s="1"/>
  <c r="B194" i="2"/>
  <c r="E193" i="2"/>
  <c r="R108" i="1" l="1"/>
  <c r="O108" i="1"/>
  <c r="Q108" i="1" s="1"/>
  <c r="N109" i="1" s="1"/>
  <c r="C95" i="2"/>
  <c r="G95" i="2" s="1"/>
  <c r="X197" i="1"/>
  <c r="AA196" i="1"/>
  <c r="Y111" i="1"/>
  <c r="AE110" i="1"/>
  <c r="E196" i="1"/>
  <c r="B197" i="1"/>
  <c r="B195" i="2"/>
  <c r="E194" i="2"/>
  <c r="M196" i="1"/>
  <c r="P195" i="1"/>
  <c r="G120" i="1"/>
  <c r="D120" i="1"/>
  <c r="T108" i="1" l="1"/>
  <c r="O109" i="1"/>
  <c r="R109" i="1"/>
  <c r="D95" i="2"/>
  <c r="F95" i="2" s="1"/>
  <c r="H95" i="2" s="1"/>
  <c r="J95" i="2" s="1"/>
  <c r="AA197" i="1"/>
  <c r="X198" i="1"/>
  <c r="AC111" i="1"/>
  <c r="Z111" i="1"/>
  <c r="F120" i="1"/>
  <c r="I120" i="1" s="1"/>
  <c r="E197" i="1"/>
  <c r="B198" i="1"/>
  <c r="M197" i="1"/>
  <c r="P196" i="1"/>
  <c r="E195" i="2"/>
  <c r="B196" i="2"/>
  <c r="Q109" i="1" l="1"/>
  <c r="N110" i="1" s="1"/>
  <c r="R110" i="1" s="1"/>
  <c r="C96" i="2"/>
  <c r="D96" i="2" s="1"/>
  <c r="AA198" i="1"/>
  <c r="X199" i="1"/>
  <c r="AB111" i="1"/>
  <c r="C121" i="1"/>
  <c r="D121" i="1" s="1"/>
  <c r="E198" i="1"/>
  <c r="B199" i="1"/>
  <c r="P197" i="1"/>
  <c r="M198" i="1"/>
  <c r="B197" i="2"/>
  <c r="E196" i="2"/>
  <c r="T109" i="1" l="1"/>
  <c r="O110" i="1"/>
  <c r="Q110" i="1" s="1"/>
  <c r="N111" i="1" s="1"/>
  <c r="R111" i="1" s="1"/>
  <c r="G96" i="2"/>
  <c r="F96" i="2" s="1"/>
  <c r="X200" i="1"/>
  <c r="AA199" i="1"/>
  <c r="Y112" i="1"/>
  <c r="AE111" i="1"/>
  <c r="G121" i="1"/>
  <c r="F121" i="1" s="1"/>
  <c r="I121" i="1" s="1"/>
  <c r="E199" i="1"/>
  <c r="B200" i="1"/>
  <c r="P198" i="1"/>
  <c r="M199" i="1"/>
  <c r="B198" i="2"/>
  <c r="E197" i="2"/>
  <c r="O111" i="1" l="1"/>
  <c r="Q111" i="1" s="1"/>
  <c r="N112" i="1" s="1"/>
  <c r="O112" i="1" s="1"/>
  <c r="T110" i="1"/>
  <c r="X201" i="1"/>
  <c r="AA200" i="1"/>
  <c r="Z112" i="1"/>
  <c r="AC112" i="1"/>
  <c r="C122" i="1"/>
  <c r="G122" i="1" s="1"/>
  <c r="E200" i="1"/>
  <c r="B201" i="1"/>
  <c r="H96" i="2"/>
  <c r="C97" i="2" s="1"/>
  <c r="P199" i="1"/>
  <c r="M200" i="1"/>
  <c r="B199" i="2"/>
  <c r="E198" i="2"/>
  <c r="T111" i="1" l="1"/>
  <c r="R112" i="1"/>
  <c r="Q112" i="1" s="1"/>
  <c r="N113" i="1" s="1"/>
  <c r="O113" i="1" s="1"/>
  <c r="J96" i="2"/>
  <c r="X202" i="1"/>
  <c r="AA201" i="1"/>
  <c r="AB112" i="1"/>
  <c r="D122" i="1"/>
  <c r="F122" i="1" s="1"/>
  <c r="C123" i="1" s="1"/>
  <c r="D123" i="1" s="1"/>
  <c r="E201" i="1"/>
  <c r="B202" i="1"/>
  <c r="P200" i="1"/>
  <c r="M201" i="1"/>
  <c r="B200" i="2"/>
  <c r="E199" i="2"/>
  <c r="G97" i="2"/>
  <c r="D97" i="2"/>
  <c r="T112" i="1" l="1"/>
  <c r="R113" i="1"/>
  <c r="Q113" i="1" s="1"/>
  <c r="X203" i="1"/>
  <c r="AA202" i="1"/>
  <c r="F97" i="2"/>
  <c r="H97" i="2" s="1"/>
  <c r="C98" i="2" s="1"/>
  <c r="Y113" i="1"/>
  <c r="AE112" i="1"/>
  <c r="I122" i="1"/>
  <c r="G123" i="1"/>
  <c r="F123" i="1" s="1"/>
  <c r="C124" i="1" s="1"/>
  <c r="D124" i="1" s="1"/>
  <c r="E202" i="1"/>
  <c r="B203" i="1"/>
  <c r="E200" i="2"/>
  <c r="B201" i="2"/>
  <c r="P201" i="1"/>
  <c r="M202" i="1"/>
  <c r="N114" i="1" l="1"/>
  <c r="T113" i="1"/>
  <c r="AA203" i="1"/>
  <c r="X204" i="1"/>
  <c r="AC113" i="1"/>
  <c r="Z113" i="1"/>
  <c r="AB113" i="1" s="1"/>
  <c r="Y114" i="1" s="1"/>
  <c r="G124" i="1"/>
  <c r="F124" i="1" s="1"/>
  <c r="C125" i="1" s="1"/>
  <c r="G125" i="1" s="1"/>
  <c r="I123" i="1"/>
  <c r="B204" i="1"/>
  <c r="E203" i="1"/>
  <c r="B202" i="2"/>
  <c r="E201" i="2"/>
  <c r="J97" i="2"/>
  <c r="M203" i="1"/>
  <c r="P202" i="1"/>
  <c r="D98" i="2"/>
  <c r="G98" i="2"/>
  <c r="R114" i="1" l="1"/>
  <c r="O114" i="1"/>
  <c r="Q114" i="1" s="1"/>
  <c r="X205" i="1"/>
  <c r="AA204" i="1"/>
  <c r="Z114" i="1"/>
  <c r="AC114" i="1"/>
  <c r="AE113" i="1"/>
  <c r="D125" i="1"/>
  <c r="F125" i="1" s="1"/>
  <c r="C126" i="1" s="1"/>
  <c r="D126" i="1" s="1"/>
  <c r="I124" i="1"/>
  <c r="B205" i="1"/>
  <c r="E204" i="1"/>
  <c r="B203" i="2"/>
  <c r="E202" i="2"/>
  <c r="F98" i="2"/>
  <c r="P203" i="1"/>
  <c r="M204" i="1"/>
  <c r="N115" i="1" l="1"/>
  <c r="T114" i="1"/>
  <c r="AA205" i="1"/>
  <c r="X206" i="1"/>
  <c r="AB114" i="1"/>
  <c r="Y115" i="1" s="1"/>
  <c r="Z115" i="1"/>
  <c r="AC115" i="1"/>
  <c r="I125" i="1"/>
  <c r="G126" i="1"/>
  <c r="F126" i="1" s="1"/>
  <c r="E205" i="1"/>
  <c r="B206" i="1"/>
  <c r="P204" i="1"/>
  <c r="M205" i="1"/>
  <c r="H98" i="2"/>
  <c r="J98" i="2" s="1"/>
  <c r="E203" i="2"/>
  <c r="B204" i="2"/>
  <c r="O115" i="1" l="1"/>
  <c r="Q115" i="1" s="1"/>
  <c r="N116" i="1" s="1"/>
  <c r="R115" i="1"/>
  <c r="X207" i="1"/>
  <c r="AA206" i="1"/>
  <c r="C99" i="2"/>
  <c r="G99" i="2" s="1"/>
  <c r="AE114" i="1"/>
  <c r="AB115" i="1"/>
  <c r="E206" i="1"/>
  <c r="B207" i="1"/>
  <c r="C127" i="1"/>
  <c r="I126" i="1"/>
  <c r="B205" i="2"/>
  <c r="E204" i="2"/>
  <c r="P205" i="1"/>
  <c r="M206" i="1"/>
  <c r="O116" i="1" l="1"/>
  <c r="R116" i="1"/>
  <c r="T115" i="1"/>
  <c r="D99" i="2"/>
  <c r="F99" i="2" s="1"/>
  <c r="H99" i="2" s="1"/>
  <c r="AA207" i="1"/>
  <c r="X208" i="1"/>
  <c r="Y116" i="1"/>
  <c r="AE115" i="1"/>
  <c r="E207" i="1"/>
  <c r="B208" i="1"/>
  <c r="P206" i="1"/>
  <c r="M207" i="1"/>
  <c r="D127" i="1"/>
  <c r="G127" i="1"/>
  <c r="B206" i="2"/>
  <c r="E205" i="2"/>
  <c r="Q116" i="1" l="1"/>
  <c r="J99" i="2"/>
  <c r="C100" i="2"/>
  <c r="G100" i="2" s="1"/>
  <c r="X209" i="1"/>
  <c r="AA208" i="1"/>
  <c r="AC116" i="1"/>
  <c r="Z116" i="1"/>
  <c r="AB116" i="1" s="1"/>
  <c r="Y117" i="1" s="1"/>
  <c r="E208" i="1"/>
  <c r="B209" i="1"/>
  <c r="M208" i="1"/>
  <c r="P207" i="1"/>
  <c r="B207" i="2"/>
  <c r="E206" i="2"/>
  <c r="F127" i="1"/>
  <c r="T116" i="1" l="1"/>
  <c r="N117" i="1"/>
  <c r="D100" i="2"/>
  <c r="F100" i="2" s="1"/>
  <c r="AA209" i="1"/>
  <c r="X210" i="1"/>
  <c r="AC117" i="1"/>
  <c r="Z117" i="1"/>
  <c r="AB117" i="1" s="1"/>
  <c r="Y118" i="1" s="1"/>
  <c r="AE116" i="1"/>
  <c r="B210" i="1"/>
  <c r="E209" i="1"/>
  <c r="E207" i="2"/>
  <c r="B208" i="2"/>
  <c r="I127" i="1"/>
  <c r="C128" i="1"/>
  <c r="P208" i="1"/>
  <c r="M209" i="1"/>
  <c r="R117" i="1" l="1"/>
  <c r="O117" i="1"/>
  <c r="AE117" i="1"/>
  <c r="AA210" i="1"/>
  <c r="X211" i="1"/>
  <c r="AC118" i="1"/>
  <c r="Z118" i="1"/>
  <c r="AB118" i="1" s="1"/>
  <c r="Y119" i="1" s="1"/>
  <c r="E210" i="1"/>
  <c r="B211" i="1"/>
  <c r="B209" i="2"/>
  <c r="E208" i="2"/>
  <c r="P209" i="1"/>
  <c r="M210" i="1"/>
  <c r="D128" i="1"/>
  <c r="G128" i="1"/>
  <c r="H100" i="2"/>
  <c r="C101" i="2" s="1"/>
  <c r="Q117" i="1" l="1"/>
  <c r="J100" i="2"/>
  <c r="AA211" i="1"/>
  <c r="X212" i="1"/>
  <c r="AC119" i="1"/>
  <c r="Z119" i="1"/>
  <c r="AE118" i="1"/>
  <c r="B212" i="1"/>
  <c r="E211" i="1"/>
  <c r="D101" i="2"/>
  <c r="G101" i="2"/>
  <c r="E209" i="2"/>
  <c r="B210" i="2"/>
  <c r="F128" i="1"/>
  <c r="E128" i="1" s="1"/>
  <c r="P210" i="1"/>
  <c r="M211" i="1"/>
  <c r="N118" i="1" l="1"/>
  <c r="T117" i="1"/>
  <c r="AA212" i="1"/>
  <c r="X213" i="1"/>
  <c r="AB119" i="1"/>
  <c r="Y120" i="1" s="1"/>
  <c r="B213" i="1"/>
  <c r="B211" i="2"/>
  <c r="E210" i="2"/>
  <c r="M212" i="1"/>
  <c r="P211" i="1"/>
  <c r="F101" i="2"/>
  <c r="I128" i="1"/>
  <c r="C129" i="1"/>
  <c r="O118" i="1" l="1"/>
  <c r="R118" i="1"/>
  <c r="AA213" i="1"/>
  <c r="X214" i="1"/>
  <c r="AE119" i="1"/>
  <c r="Z120" i="1"/>
  <c r="AC120" i="1"/>
  <c r="B214" i="1"/>
  <c r="E213" i="1"/>
  <c r="H101" i="2"/>
  <c r="J101" i="2" s="1"/>
  <c r="D129" i="1"/>
  <c r="G129" i="1"/>
  <c r="M213" i="1"/>
  <c r="E211" i="2"/>
  <c r="B212" i="2"/>
  <c r="Q118" i="1" l="1"/>
  <c r="C102" i="2"/>
  <c r="G102" i="2" s="1"/>
  <c r="X215" i="1"/>
  <c r="AA214" i="1"/>
  <c r="AB120" i="1"/>
  <c r="AE120" i="1" s="1"/>
  <c r="B215" i="1"/>
  <c r="E214" i="1"/>
  <c r="M214" i="1"/>
  <c r="P213" i="1"/>
  <c r="E212" i="2"/>
  <c r="B213" i="2"/>
  <c r="F129" i="1"/>
  <c r="N119" i="1" l="1"/>
  <c r="T118" i="1"/>
  <c r="D102" i="2"/>
  <c r="F102" i="2" s="1"/>
  <c r="H102" i="2" s="1"/>
  <c r="J102" i="2" s="1"/>
  <c r="X216" i="1"/>
  <c r="AA215" i="1"/>
  <c r="Y121" i="1"/>
  <c r="AC121" i="1" s="1"/>
  <c r="Z121" i="1"/>
  <c r="E215" i="1"/>
  <c r="B216" i="1"/>
  <c r="I129" i="1"/>
  <c r="C130" i="1"/>
  <c r="E213" i="2"/>
  <c r="B214" i="2"/>
  <c r="P214" i="1"/>
  <c r="M215" i="1"/>
  <c r="O119" i="1" l="1"/>
  <c r="R119" i="1"/>
  <c r="C103" i="2"/>
  <c r="G103" i="2" s="1"/>
  <c r="X217" i="1"/>
  <c r="AA216" i="1"/>
  <c r="AB121" i="1"/>
  <c r="E216" i="1"/>
  <c r="B217" i="1"/>
  <c r="B215" i="2"/>
  <c r="E214" i="2"/>
  <c r="D130" i="1"/>
  <c r="G130" i="1"/>
  <c r="M216" i="1"/>
  <c r="P215" i="1"/>
  <c r="Q119" i="1" l="1"/>
  <c r="N120" i="1" s="1"/>
  <c r="R120" i="1"/>
  <c r="O120" i="1"/>
  <c r="Q120" i="1" s="1"/>
  <c r="N121" i="1" s="1"/>
  <c r="T119" i="1"/>
  <c r="D103" i="2"/>
  <c r="F103" i="2" s="1"/>
  <c r="H103" i="2" s="1"/>
  <c r="C104" i="2" s="1"/>
  <c r="AA217" i="1"/>
  <c r="X218" i="1"/>
  <c r="AE121" i="1"/>
  <c r="Y122" i="1"/>
  <c r="F130" i="1"/>
  <c r="C131" i="1" s="1"/>
  <c r="G131" i="1" s="1"/>
  <c r="B218" i="1"/>
  <c r="E217" i="1"/>
  <c r="P216" i="1"/>
  <c r="M217" i="1"/>
  <c r="E215" i="2"/>
  <c r="B216" i="2"/>
  <c r="R121" i="1" l="1"/>
  <c r="O121" i="1"/>
  <c r="Q121" i="1" s="1"/>
  <c r="N122" i="1" s="1"/>
  <c r="T120" i="1"/>
  <c r="T121" i="1" s="1"/>
  <c r="AA218" i="1"/>
  <c r="X219" i="1"/>
  <c r="Z122" i="1"/>
  <c r="AC122" i="1"/>
  <c r="D131" i="1"/>
  <c r="F131" i="1" s="1"/>
  <c r="C132" i="1" s="1"/>
  <c r="D132" i="1" s="1"/>
  <c r="I130" i="1"/>
  <c r="E218" i="1"/>
  <c r="B219" i="1"/>
  <c r="G104" i="2"/>
  <c r="D104" i="2"/>
  <c r="J103" i="2"/>
  <c r="M218" i="1"/>
  <c r="P217" i="1"/>
  <c r="B217" i="2"/>
  <c r="E216" i="2"/>
  <c r="R122" i="1" l="1"/>
  <c r="O122" i="1"/>
  <c r="F104" i="2"/>
  <c r="H104" i="2" s="1"/>
  <c r="C105" i="2" s="1"/>
  <c r="AA219" i="1"/>
  <c r="X220" i="1"/>
  <c r="AB122" i="1"/>
  <c r="I131" i="1"/>
  <c r="G132" i="1"/>
  <c r="F132" i="1" s="1"/>
  <c r="B220" i="1"/>
  <c r="E219" i="1"/>
  <c r="E217" i="2"/>
  <c r="B218" i="2"/>
  <c r="M219" i="1"/>
  <c r="P218" i="1"/>
  <c r="Q122" i="1" l="1"/>
  <c r="N123" i="1" s="1"/>
  <c r="R123" i="1" s="1"/>
  <c r="T122" i="1"/>
  <c r="AA220" i="1"/>
  <c r="X221" i="1"/>
  <c r="Y123" i="1"/>
  <c r="AE122" i="1"/>
  <c r="B221" i="1"/>
  <c r="E220" i="1"/>
  <c r="D105" i="2"/>
  <c r="G105" i="2"/>
  <c r="P219" i="1"/>
  <c r="M220" i="1"/>
  <c r="E218" i="2"/>
  <c r="B219" i="2"/>
  <c r="C133" i="1"/>
  <c r="I132" i="1"/>
  <c r="J104" i="2"/>
  <c r="O123" i="1" l="1"/>
  <c r="Q123" i="1" s="1"/>
  <c r="T123" i="1" s="1"/>
  <c r="F105" i="2"/>
  <c r="H105" i="2" s="1"/>
  <c r="X222" i="1"/>
  <c r="AA221" i="1"/>
  <c r="Z123" i="1"/>
  <c r="AC123" i="1"/>
  <c r="E221" i="1"/>
  <c r="B222" i="1"/>
  <c r="P220" i="1"/>
  <c r="M221" i="1"/>
  <c r="G133" i="1"/>
  <c r="D133" i="1"/>
  <c r="B220" i="2"/>
  <c r="E219" i="2"/>
  <c r="N124" i="1" l="1"/>
  <c r="R124" i="1"/>
  <c r="O124" i="1"/>
  <c r="Q124" i="1" s="1"/>
  <c r="T124" i="1" s="1"/>
  <c r="F133" i="1"/>
  <c r="I133" i="1" s="1"/>
  <c r="C106" i="2"/>
  <c r="G106" i="2" s="1"/>
  <c r="J105" i="2"/>
  <c r="AA222" i="1"/>
  <c r="X223" i="1"/>
  <c r="AB123" i="1"/>
  <c r="E222" i="1"/>
  <c r="B223" i="1"/>
  <c r="P221" i="1"/>
  <c r="M222" i="1"/>
  <c r="E220" i="2"/>
  <c r="B221" i="2"/>
  <c r="N125" i="1" l="1"/>
  <c r="C134" i="1"/>
  <c r="D106" i="2"/>
  <c r="F106" i="2" s="1"/>
  <c r="H106" i="2" s="1"/>
  <c r="C107" i="2" s="1"/>
  <c r="X224" i="1"/>
  <c r="AA223" i="1"/>
  <c r="AE123" i="1"/>
  <c r="Y124" i="1"/>
  <c r="B224" i="1"/>
  <c r="E223" i="1"/>
  <c r="B222" i="2"/>
  <c r="E221" i="2"/>
  <c r="M223" i="1"/>
  <c r="P222" i="1"/>
  <c r="G134" i="1" l="1"/>
  <c r="O125" i="1"/>
  <c r="R125" i="1"/>
  <c r="D134" i="1"/>
  <c r="F134" i="1" s="1"/>
  <c r="E134" i="1" s="1"/>
  <c r="J106" i="2"/>
  <c r="AA224" i="1"/>
  <c r="X225" i="1"/>
  <c r="Z124" i="1"/>
  <c r="AC124" i="1"/>
  <c r="B225" i="1"/>
  <c r="E224" i="1"/>
  <c r="M224" i="1"/>
  <c r="P223" i="1"/>
  <c r="B223" i="2"/>
  <c r="E222" i="2"/>
  <c r="D107" i="2"/>
  <c r="G107" i="2"/>
  <c r="C135" i="1" l="1"/>
  <c r="D135" i="1" s="1"/>
  <c r="I134" i="1"/>
  <c r="Q125" i="1"/>
  <c r="AA225" i="1"/>
  <c r="X226" i="1"/>
  <c r="AB124" i="1"/>
  <c r="Y125" i="1" s="1"/>
  <c r="AC125" i="1" s="1"/>
  <c r="Z125" i="1"/>
  <c r="AE124" i="1"/>
  <c r="E225" i="1"/>
  <c r="B226" i="1"/>
  <c r="M225" i="1"/>
  <c r="P224" i="1"/>
  <c r="F107" i="2"/>
  <c r="B224" i="2"/>
  <c r="E223" i="2"/>
  <c r="G135" i="1" l="1"/>
  <c r="N126" i="1"/>
  <c r="T125" i="1"/>
  <c r="AA226" i="1"/>
  <c r="X227" i="1"/>
  <c r="AB125" i="1"/>
  <c r="F135" i="1"/>
  <c r="I135" i="1" s="1"/>
  <c r="E226" i="1"/>
  <c r="B227" i="1"/>
  <c r="E224" i="2"/>
  <c r="B225" i="2"/>
  <c r="P225" i="1"/>
  <c r="M226" i="1"/>
  <c r="H107" i="2"/>
  <c r="J107" i="2" s="1"/>
  <c r="R126" i="1" l="1"/>
  <c r="O126" i="1"/>
  <c r="Q126" i="1" s="1"/>
  <c r="X228" i="1"/>
  <c r="AA227" i="1"/>
  <c r="AE125" i="1"/>
  <c r="Y126" i="1"/>
  <c r="C136" i="1"/>
  <c r="D136" i="1" s="1"/>
  <c r="B228" i="1"/>
  <c r="E227" i="1"/>
  <c r="B226" i="2"/>
  <c r="E225" i="2"/>
  <c r="C108" i="2"/>
  <c r="P226" i="1"/>
  <c r="M227" i="1"/>
  <c r="T126" i="1" l="1"/>
  <c r="N127" i="1"/>
  <c r="X229" i="1"/>
  <c r="AA228" i="1"/>
  <c r="AC126" i="1"/>
  <c r="Z126" i="1"/>
  <c r="G136" i="1"/>
  <c r="F136" i="1" s="1"/>
  <c r="C137" i="1" s="1"/>
  <c r="G137" i="1" s="1"/>
  <c r="E228" i="1"/>
  <c r="B229" i="1"/>
  <c r="M228" i="1"/>
  <c r="P227" i="1"/>
  <c r="D108" i="2"/>
  <c r="G108" i="2"/>
  <c r="E226" i="2"/>
  <c r="B227" i="2"/>
  <c r="O127" i="1" l="1"/>
  <c r="R127" i="1"/>
  <c r="Q127" i="1" s="1"/>
  <c r="N128" i="1" s="1"/>
  <c r="T127" i="1"/>
  <c r="AA229" i="1"/>
  <c r="X230" i="1"/>
  <c r="AB126" i="1"/>
  <c r="I136" i="1"/>
  <c r="D137" i="1"/>
  <c r="F137" i="1" s="1"/>
  <c r="E229" i="1"/>
  <c r="B230" i="1"/>
  <c r="E227" i="2"/>
  <c r="B228" i="2"/>
  <c r="M229" i="1"/>
  <c r="P228" i="1"/>
  <c r="F108" i="2"/>
  <c r="O128" i="1" l="1"/>
  <c r="R128" i="1"/>
  <c r="AA230" i="1"/>
  <c r="X231" i="1"/>
  <c r="AE126" i="1"/>
  <c r="Y127" i="1"/>
  <c r="B231" i="1"/>
  <c r="E230" i="1"/>
  <c r="M230" i="1"/>
  <c r="P229" i="1"/>
  <c r="C138" i="1"/>
  <c r="I137" i="1"/>
  <c r="H108" i="2"/>
  <c r="C109" i="2" s="1"/>
  <c r="B229" i="2"/>
  <c r="E228" i="2"/>
  <c r="Q128" i="1" l="1"/>
  <c r="J108" i="2"/>
  <c r="X232" i="1"/>
  <c r="AA231" i="1"/>
  <c r="AC127" i="1"/>
  <c r="Z127" i="1"/>
  <c r="AB127" i="1" s="1"/>
  <c r="Y128" i="1" s="1"/>
  <c r="E231" i="1"/>
  <c r="B232" i="1"/>
  <c r="B230" i="2"/>
  <c r="E229" i="2"/>
  <c r="G138" i="1"/>
  <c r="D138" i="1"/>
  <c r="G109" i="2"/>
  <c r="D109" i="2"/>
  <c r="P230" i="1"/>
  <c r="M231" i="1"/>
  <c r="T128" i="1" l="1"/>
  <c r="N129" i="1"/>
  <c r="AA232" i="1"/>
  <c r="X233" i="1"/>
  <c r="AE127" i="1"/>
  <c r="Z128" i="1"/>
  <c r="AC128" i="1"/>
  <c r="F138" i="1"/>
  <c r="I138" i="1" s="1"/>
  <c r="E232" i="1"/>
  <c r="B233" i="1"/>
  <c r="F109" i="2"/>
  <c r="P231" i="1"/>
  <c r="M232" i="1"/>
  <c r="B231" i="2"/>
  <c r="E230" i="2"/>
  <c r="R129" i="1" l="1"/>
  <c r="O129" i="1"/>
  <c r="Q129" i="1" s="1"/>
  <c r="T129" i="1" s="1"/>
  <c r="N130" i="1"/>
  <c r="X234" i="1"/>
  <c r="AA233" i="1"/>
  <c r="AB128" i="1"/>
  <c r="C139" i="1"/>
  <c r="G139" i="1" s="1"/>
  <c r="E233" i="1"/>
  <c r="B234" i="1"/>
  <c r="E231" i="2"/>
  <c r="B232" i="2"/>
  <c r="M233" i="1"/>
  <c r="P232" i="1"/>
  <c r="H109" i="2"/>
  <c r="C110" i="2" s="1"/>
  <c r="O130" i="1" l="1"/>
  <c r="Q130" i="1" s="1"/>
  <c r="T130" i="1" s="1"/>
  <c r="R130" i="1"/>
  <c r="J109" i="2"/>
  <c r="X235" i="1"/>
  <c r="AA234" i="1"/>
  <c r="AE128" i="1"/>
  <c r="Y129" i="1"/>
  <c r="D139" i="1"/>
  <c r="F139" i="1" s="1"/>
  <c r="C140" i="1" s="1"/>
  <c r="E234" i="1"/>
  <c r="B235" i="1"/>
  <c r="G110" i="2"/>
  <c r="D110" i="2"/>
  <c r="F110" i="2" s="1"/>
  <c r="H110" i="2" s="1"/>
  <c r="P233" i="1"/>
  <c r="M234" i="1"/>
  <c r="B233" i="2"/>
  <c r="E232" i="2"/>
  <c r="N131" i="1" l="1"/>
  <c r="X236" i="1"/>
  <c r="AA235" i="1"/>
  <c r="AC129" i="1"/>
  <c r="Z129" i="1"/>
  <c r="AB129" i="1" s="1"/>
  <c r="Y130" i="1" s="1"/>
  <c r="I139" i="1"/>
  <c r="B236" i="1"/>
  <c r="E235" i="1"/>
  <c r="B234" i="2"/>
  <c r="E233" i="2"/>
  <c r="D140" i="1"/>
  <c r="G140" i="1"/>
  <c r="C111" i="2"/>
  <c r="P234" i="1"/>
  <c r="M235" i="1"/>
  <c r="J110" i="2"/>
  <c r="O131" i="1" l="1"/>
  <c r="R131" i="1"/>
  <c r="AA236" i="1"/>
  <c r="X237" i="1"/>
  <c r="AE129" i="1"/>
  <c r="AC130" i="1"/>
  <c r="Z130" i="1"/>
  <c r="AB130" i="1" s="1"/>
  <c r="F140" i="1"/>
  <c r="B237" i="1"/>
  <c r="E236" i="1"/>
  <c r="M236" i="1"/>
  <c r="P235" i="1"/>
  <c r="G111" i="2"/>
  <c r="D111" i="2"/>
  <c r="E234" i="2"/>
  <c r="B235" i="2"/>
  <c r="E140" i="1" l="1"/>
  <c r="C141" i="1" s="1"/>
  <c r="Q131" i="1"/>
  <c r="F111" i="2"/>
  <c r="H111" i="2" s="1"/>
  <c r="C112" i="2" s="1"/>
  <c r="AE130" i="1"/>
  <c r="AA237" i="1"/>
  <c r="X238" i="1"/>
  <c r="Y131" i="1"/>
  <c r="B238" i="1"/>
  <c r="E237" i="1"/>
  <c r="E235" i="2"/>
  <c r="B236" i="2"/>
  <c r="P236" i="1"/>
  <c r="M237" i="1"/>
  <c r="G141" i="1" l="1"/>
  <c r="D141" i="1"/>
  <c r="F141" i="1" s="1"/>
  <c r="C142" i="1" s="1"/>
  <c r="G142" i="1" s="1"/>
  <c r="I140" i="1"/>
  <c r="N132" i="1"/>
  <c r="T131" i="1"/>
  <c r="X239" i="1"/>
  <c r="AA238" i="1"/>
  <c r="Z131" i="1"/>
  <c r="AC131" i="1"/>
  <c r="I141" i="1"/>
  <c r="E238" i="1"/>
  <c r="B239" i="1"/>
  <c r="M238" i="1"/>
  <c r="P237" i="1"/>
  <c r="J111" i="2"/>
  <c r="E236" i="2"/>
  <c r="B237" i="2"/>
  <c r="D112" i="2"/>
  <c r="G112" i="2"/>
  <c r="D142" i="1" l="1"/>
  <c r="F142" i="1" s="1"/>
  <c r="C143" i="1" s="1"/>
  <c r="D143" i="1" s="1"/>
  <c r="O132" i="1"/>
  <c r="R132" i="1"/>
  <c r="AA239" i="1"/>
  <c r="X240" i="1"/>
  <c r="AB131" i="1"/>
  <c r="AE131" i="1" s="1"/>
  <c r="Y132" i="1"/>
  <c r="B240" i="1"/>
  <c r="E239" i="1"/>
  <c r="G143" i="1"/>
  <c r="F143" i="1" s="1"/>
  <c r="C144" i="1" s="1"/>
  <c r="I142" i="1"/>
  <c r="F112" i="2"/>
  <c r="E237" i="2"/>
  <c r="B238" i="2"/>
  <c r="M239" i="1"/>
  <c r="P238" i="1"/>
  <c r="Q132" i="1" l="1"/>
  <c r="AA240" i="1"/>
  <c r="X241" i="1"/>
  <c r="Z132" i="1"/>
  <c r="AC132" i="1"/>
  <c r="I143" i="1"/>
  <c r="E240" i="1"/>
  <c r="B241" i="1"/>
  <c r="G144" i="1"/>
  <c r="D144" i="1"/>
  <c r="B239" i="2"/>
  <c r="E238" i="2"/>
  <c r="M240" i="1"/>
  <c r="P239" i="1"/>
  <c r="H112" i="2"/>
  <c r="J112" i="2" s="1"/>
  <c r="T132" i="1" l="1"/>
  <c r="N133" i="1"/>
  <c r="X242" i="1"/>
  <c r="AA241" i="1"/>
  <c r="C113" i="2"/>
  <c r="D113" i="2" s="1"/>
  <c r="AB132" i="1"/>
  <c r="AE132" i="1" s="1"/>
  <c r="Y133" i="1"/>
  <c r="Z133" i="1" s="1"/>
  <c r="AC133" i="1"/>
  <c r="F144" i="1"/>
  <c r="C145" i="1" s="1"/>
  <c r="D145" i="1" s="1"/>
  <c r="E241" i="1"/>
  <c r="B242" i="1"/>
  <c r="B240" i="2"/>
  <c r="E239" i="2"/>
  <c r="P240" i="1"/>
  <c r="M241" i="1"/>
  <c r="R133" i="1" l="1"/>
  <c r="O133" i="1"/>
  <c r="Q133" i="1" s="1"/>
  <c r="N134" i="1" s="1"/>
  <c r="G113" i="2"/>
  <c r="F113" i="2" s="1"/>
  <c r="H113" i="2" s="1"/>
  <c r="J113" i="2" s="1"/>
  <c r="AA242" i="1"/>
  <c r="X243" i="1"/>
  <c r="AB133" i="1"/>
  <c r="G145" i="1"/>
  <c r="F145" i="1" s="1"/>
  <c r="C146" i="1" s="1"/>
  <c r="I144" i="1"/>
  <c r="E242" i="1"/>
  <c r="B243" i="1"/>
  <c r="B241" i="2"/>
  <c r="E240" i="2"/>
  <c r="P241" i="1"/>
  <c r="M242" i="1"/>
  <c r="O134" i="1" l="1"/>
  <c r="Q134" i="1" s="1"/>
  <c r="N135" i="1" s="1"/>
  <c r="R134" i="1"/>
  <c r="T133" i="1"/>
  <c r="T134" i="1" s="1"/>
  <c r="AA243" i="1"/>
  <c r="X244" i="1"/>
  <c r="Y134" i="1"/>
  <c r="AE133" i="1"/>
  <c r="G146" i="1"/>
  <c r="D146" i="1"/>
  <c r="I145" i="1"/>
  <c r="B244" i="1"/>
  <c r="E243" i="1"/>
  <c r="E241" i="2"/>
  <c r="B242" i="2"/>
  <c r="M243" i="1"/>
  <c r="P242" i="1"/>
  <c r="C114" i="2"/>
  <c r="R135" i="1" l="1"/>
  <c r="O135" i="1"/>
  <c r="X245" i="1"/>
  <c r="AA244" i="1"/>
  <c r="AC134" i="1"/>
  <c r="Z134" i="1"/>
  <c r="AB134" i="1" s="1"/>
  <c r="AE134" i="1" s="1"/>
  <c r="F146" i="1"/>
  <c r="C147" i="1" s="1"/>
  <c r="G147" i="1" s="1"/>
  <c r="E244" i="1"/>
  <c r="B245" i="1"/>
  <c r="G114" i="2"/>
  <c r="D114" i="2"/>
  <c r="E242" i="2"/>
  <c r="B243" i="2"/>
  <c r="P243" i="1"/>
  <c r="M244" i="1"/>
  <c r="Q135" i="1" l="1"/>
  <c r="D147" i="1"/>
  <c r="F147" i="1" s="1"/>
  <c r="I146" i="1"/>
  <c r="AA245" i="1"/>
  <c r="X246" i="1"/>
  <c r="Y135" i="1"/>
  <c r="B246" i="1"/>
  <c r="E245" i="1"/>
  <c r="B244" i="2"/>
  <c r="E243" i="2"/>
  <c r="P244" i="1"/>
  <c r="M245" i="1"/>
  <c r="F114" i="2"/>
  <c r="T135" i="1" l="1"/>
  <c r="N136" i="1"/>
  <c r="AA246" i="1"/>
  <c r="X247" i="1"/>
  <c r="AC135" i="1"/>
  <c r="Z135" i="1"/>
  <c r="B247" i="1"/>
  <c r="E246" i="1"/>
  <c r="C148" i="1"/>
  <c r="I147" i="1"/>
  <c r="H114" i="2"/>
  <c r="J114" i="2" s="1"/>
  <c r="P245" i="1"/>
  <c r="M246" i="1"/>
  <c r="E244" i="2"/>
  <c r="B245" i="2"/>
  <c r="R136" i="1" l="1"/>
  <c r="O136" i="1"/>
  <c r="X248" i="1"/>
  <c r="AA247" i="1"/>
  <c r="AB135" i="1"/>
  <c r="B248" i="1"/>
  <c r="E247" i="1"/>
  <c r="B246" i="2"/>
  <c r="E245" i="2"/>
  <c r="C115" i="2"/>
  <c r="P246" i="1"/>
  <c r="M247" i="1"/>
  <c r="G148" i="1"/>
  <c r="D148" i="1"/>
  <c r="Q136" i="1" l="1"/>
  <c r="X249" i="1"/>
  <c r="AA248" i="1"/>
  <c r="AE135" i="1"/>
  <c r="Y136" i="1"/>
  <c r="F148" i="1"/>
  <c r="C149" i="1" s="1"/>
  <c r="D149" i="1" s="1"/>
  <c r="B249" i="1"/>
  <c r="E248" i="1"/>
  <c r="E246" i="2"/>
  <c r="B247" i="2"/>
  <c r="M248" i="1"/>
  <c r="P247" i="1"/>
  <c r="D115" i="2"/>
  <c r="G115" i="2"/>
  <c r="N137" i="1" l="1"/>
  <c r="T136" i="1"/>
  <c r="X250" i="1"/>
  <c r="AA249" i="1"/>
  <c r="Z136" i="1"/>
  <c r="AC136" i="1"/>
  <c r="G149" i="1"/>
  <c r="F149" i="1" s="1"/>
  <c r="I148" i="1"/>
  <c r="E249" i="1"/>
  <c r="B250" i="1"/>
  <c r="F115" i="2"/>
  <c r="E247" i="2"/>
  <c r="B248" i="2"/>
  <c r="P248" i="1"/>
  <c r="M249" i="1"/>
  <c r="R137" i="1" l="1"/>
  <c r="O137" i="1"/>
  <c r="Q137" i="1" s="1"/>
  <c r="N138" i="1" s="1"/>
  <c r="X251" i="1"/>
  <c r="AA250" i="1"/>
  <c r="AB136" i="1"/>
  <c r="AE136" i="1" s="1"/>
  <c r="I149" i="1"/>
  <c r="C150" i="1"/>
  <c r="D150" i="1" s="1"/>
  <c r="E250" i="1"/>
  <c r="B251" i="1"/>
  <c r="M250" i="1"/>
  <c r="P249" i="1"/>
  <c r="B249" i="2"/>
  <c r="E248" i="2"/>
  <c r="H115" i="2"/>
  <c r="C116" i="2" s="1"/>
  <c r="R138" i="1" l="1"/>
  <c r="O138" i="1"/>
  <c r="Q138" i="1" s="1"/>
  <c r="N139" i="1" s="1"/>
  <c r="T137" i="1"/>
  <c r="T138" i="1" s="1"/>
  <c r="AA251" i="1"/>
  <c r="X252" i="1"/>
  <c r="Y137" i="1"/>
  <c r="Z137" i="1" s="1"/>
  <c r="G150" i="1"/>
  <c r="F150" i="1" s="1"/>
  <c r="I150" i="1" s="1"/>
  <c r="E251" i="1"/>
  <c r="B252" i="1"/>
  <c r="G116" i="2"/>
  <c r="D116" i="2"/>
  <c r="E249" i="2"/>
  <c r="B250" i="2"/>
  <c r="J115" i="2"/>
  <c r="P250" i="1"/>
  <c r="M251" i="1"/>
  <c r="O139" i="1" l="1"/>
  <c r="R139" i="1"/>
  <c r="C151" i="1"/>
  <c r="D151" i="1" s="1"/>
  <c r="F116" i="2"/>
  <c r="H116" i="2" s="1"/>
  <c r="J116" i="2" s="1"/>
  <c r="X253" i="1"/>
  <c r="AA252" i="1"/>
  <c r="AC137" i="1"/>
  <c r="AB137" i="1" s="1"/>
  <c r="B253" i="1"/>
  <c r="E252" i="1"/>
  <c r="P251" i="1"/>
  <c r="M252" i="1"/>
  <c r="E250" i="2"/>
  <c r="B251" i="2"/>
  <c r="Q139" i="1" l="1"/>
  <c r="G151" i="1"/>
  <c r="F151" i="1" s="1"/>
  <c r="C152" i="1" s="1"/>
  <c r="C117" i="2"/>
  <c r="G117" i="2" s="1"/>
  <c r="AA253" i="1"/>
  <c r="X254" i="1"/>
  <c r="Y138" i="1"/>
  <c r="AE137" i="1"/>
  <c r="E253" i="1"/>
  <c r="B254" i="1"/>
  <c r="E251" i="2"/>
  <c r="B252" i="2"/>
  <c r="M253" i="1"/>
  <c r="P252" i="1"/>
  <c r="T139" i="1" l="1"/>
  <c r="N140" i="1"/>
  <c r="D117" i="2"/>
  <c r="F117" i="2" s="1"/>
  <c r="H117" i="2" s="1"/>
  <c r="C118" i="2" s="1"/>
  <c r="AA254" i="1"/>
  <c r="X255" i="1"/>
  <c r="AC138" i="1"/>
  <c r="Z138" i="1"/>
  <c r="AB138" i="1" s="1"/>
  <c r="AE138" i="1" s="1"/>
  <c r="I151" i="1"/>
  <c r="G152" i="1"/>
  <c r="D152" i="1"/>
  <c r="E254" i="1"/>
  <c r="B255" i="1"/>
  <c r="E252" i="2"/>
  <c r="B253" i="2"/>
  <c r="P253" i="1"/>
  <c r="M254" i="1"/>
  <c r="O140" i="1" l="1"/>
  <c r="R140" i="1"/>
  <c r="X256" i="1"/>
  <c r="AA255" i="1"/>
  <c r="J117" i="2"/>
  <c r="Y139" i="1"/>
  <c r="AC139" i="1" s="1"/>
  <c r="F152" i="1"/>
  <c r="B256" i="1"/>
  <c r="E255" i="1"/>
  <c r="D118" i="2"/>
  <c r="G118" i="2"/>
  <c r="M255" i="1"/>
  <c r="P254" i="1"/>
  <c r="B254" i="2"/>
  <c r="E253" i="2"/>
  <c r="E152" i="1" l="1"/>
  <c r="C153" i="1" s="1"/>
  <c r="Q140" i="1"/>
  <c r="P140" i="1" s="1"/>
  <c r="X257" i="1"/>
  <c r="AA256" i="1"/>
  <c r="Z139" i="1"/>
  <c r="AB139" i="1" s="1"/>
  <c r="E256" i="1"/>
  <c r="B257" i="1"/>
  <c r="B255" i="2"/>
  <c r="E254" i="2"/>
  <c r="M256" i="1"/>
  <c r="P255" i="1"/>
  <c r="F118" i="2"/>
  <c r="D153" i="1" l="1"/>
  <c r="G153" i="1"/>
  <c r="I152" i="1"/>
  <c r="I153" i="1" s="1"/>
  <c r="T140" i="1"/>
  <c r="N141" i="1"/>
  <c r="AA257" i="1"/>
  <c r="X258" i="1"/>
  <c r="AE139" i="1"/>
  <c r="Y140" i="1"/>
  <c r="B258" i="1"/>
  <c r="E257" i="1"/>
  <c r="H118" i="2"/>
  <c r="J118" i="2" s="1"/>
  <c r="M257" i="1"/>
  <c r="P256" i="1"/>
  <c r="B256" i="2"/>
  <c r="E255" i="2"/>
  <c r="F153" i="1" l="1"/>
  <c r="C154" i="1" s="1"/>
  <c r="O141" i="1"/>
  <c r="R141" i="1"/>
  <c r="Q141" i="1" s="1"/>
  <c r="N142" i="1" s="1"/>
  <c r="T141" i="1"/>
  <c r="C119" i="2"/>
  <c r="D119" i="2" s="1"/>
  <c r="X259" i="1"/>
  <c r="AA258" i="1"/>
  <c r="AC140" i="1"/>
  <c r="Z140" i="1"/>
  <c r="AB140" i="1" s="1"/>
  <c r="AE140" i="1" s="1"/>
  <c r="I154" i="1"/>
  <c r="B259" i="1"/>
  <c r="E258" i="1"/>
  <c r="P257" i="1"/>
  <c r="M258" i="1"/>
  <c r="E256" i="2"/>
  <c r="B257" i="2"/>
  <c r="D154" i="1" l="1"/>
  <c r="G154" i="1"/>
  <c r="R142" i="1"/>
  <c r="O142" i="1"/>
  <c r="Q142" i="1" s="1"/>
  <c r="N143" i="1" s="1"/>
  <c r="G119" i="2"/>
  <c r="F119" i="2" s="1"/>
  <c r="H119" i="2" s="1"/>
  <c r="C120" i="2" s="1"/>
  <c r="X260" i="1"/>
  <c r="AA259" i="1"/>
  <c r="Y141" i="1"/>
  <c r="Z141" i="1" s="1"/>
  <c r="E259" i="1"/>
  <c r="B260" i="1"/>
  <c r="P258" i="1"/>
  <c r="M259" i="1"/>
  <c r="B258" i="2"/>
  <c r="E257" i="2"/>
  <c r="F154" i="1" l="1"/>
  <c r="C155" i="1" s="1"/>
  <c r="G155" i="1"/>
  <c r="D155" i="1"/>
  <c r="F155" i="1" s="1"/>
  <c r="C156" i="1" s="1"/>
  <c r="G156" i="1" s="1"/>
  <c r="R143" i="1"/>
  <c r="O143" i="1"/>
  <c r="T142" i="1"/>
  <c r="J119" i="2"/>
  <c r="X261" i="1"/>
  <c r="AA260" i="1"/>
  <c r="AC141" i="1"/>
  <c r="AB141" i="1" s="1"/>
  <c r="I155" i="1"/>
  <c r="E260" i="1"/>
  <c r="B261" i="1"/>
  <c r="B259" i="2"/>
  <c r="E258" i="2"/>
  <c r="G120" i="2"/>
  <c r="D120" i="2"/>
  <c r="M260" i="1"/>
  <c r="P259" i="1"/>
  <c r="D156" i="1" l="1"/>
  <c r="F156" i="1" s="1"/>
  <c r="C157" i="1" s="1"/>
  <c r="G157" i="1" s="1"/>
  <c r="Q143" i="1"/>
  <c r="N144" i="1" s="1"/>
  <c r="F120" i="2"/>
  <c r="H120" i="2" s="1"/>
  <c r="C121" i="2" s="1"/>
  <c r="X262" i="1"/>
  <c r="AA261" i="1"/>
  <c r="AE141" i="1"/>
  <c r="Y142" i="1"/>
  <c r="Z142" i="1" s="1"/>
  <c r="AC142" i="1"/>
  <c r="I156" i="1"/>
  <c r="E261" i="1"/>
  <c r="B262" i="1"/>
  <c r="M261" i="1"/>
  <c r="P260" i="1"/>
  <c r="B260" i="2"/>
  <c r="E259" i="2"/>
  <c r="D157" i="1" l="1"/>
  <c r="F157" i="1" s="1"/>
  <c r="C158" i="1" s="1"/>
  <c r="G158" i="1" s="1"/>
  <c r="O144" i="1"/>
  <c r="R144" i="1"/>
  <c r="T143" i="1"/>
  <c r="J120" i="2"/>
  <c r="X263" i="1"/>
  <c r="AA262" i="1"/>
  <c r="AB142" i="1"/>
  <c r="Y143" i="1" s="1"/>
  <c r="Z143" i="1" s="1"/>
  <c r="AC143" i="1"/>
  <c r="AE142" i="1"/>
  <c r="I157" i="1"/>
  <c r="E262" i="1"/>
  <c r="B263" i="1"/>
  <c r="E260" i="2"/>
  <c r="B261" i="2"/>
  <c r="P261" i="1"/>
  <c r="M262" i="1"/>
  <c r="G121" i="2"/>
  <c r="D121" i="2"/>
  <c r="D158" i="1" l="1"/>
  <c r="F158" i="1" s="1"/>
  <c r="C159" i="1" s="1"/>
  <c r="Q144" i="1"/>
  <c r="N145" i="1" s="1"/>
  <c r="AA263" i="1"/>
  <c r="X264" i="1"/>
  <c r="AB143" i="1"/>
  <c r="Y144" i="1" s="1"/>
  <c r="Z144" i="1" s="1"/>
  <c r="B264" i="1"/>
  <c r="E263" i="1"/>
  <c r="B262" i="2"/>
  <c r="E261" i="2"/>
  <c r="F121" i="2"/>
  <c r="P262" i="1"/>
  <c r="M263" i="1"/>
  <c r="I158" i="1"/>
  <c r="O145" i="1" l="1"/>
  <c r="R145" i="1"/>
  <c r="Q145" i="1" s="1"/>
  <c r="N146" i="1" s="1"/>
  <c r="T144" i="1"/>
  <c r="T145" i="1" s="1"/>
  <c r="X265" i="1"/>
  <c r="AA264" i="1"/>
  <c r="AC144" i="1"/>
  <c r="AE143" i="1"/>
  <c r="AB144" i="1"/>
  <c r="B265" i="1"/>
  <c r="E264" i="1"/>
  <c r="M264" i="1"/>
  <c r="P263" i="1"/>
  <c r="H121" i="2"/>
  <c r="C122" i="2" s="1"/>
  <c r="G159" i="1"/>
  <c r="D159" i="1"/>
  <c r="B263" i="2"/>
  <c r="E262" i="2"/>
  <c r="T146" i="1" l="1"/>
  <c r="O146" i="1"/>
  <c r="Q146" i="1" s="1"/>
  <c r="N147" i="1" s="1"/>
  <c r="R146" i="1"/>
  <c r="J121" i="2"/>
  <c r="X266" i="1"/>
  <c r="AA265" i="1"/>
  <c r="Y145" i="1"/>
  <c r="AE144" i="1"/>
  <c r="E265" i="1"/>
  <c r="B266" i="1"/>
  <c r="D122" i="2"/>
  <c r="G122" i="2"/>
  <c r="P264" i="1"/>
  <c r="M265" i="1"/>
  <c r="E263" i="2"/>
  <c r="B264" i="2"/>
  <c r="F159" i="1"/>
  <c r="R147" i="1" l="1"/>
  <c r="O147" i="1"/>
  <c r="Q147" i="1" s="1"/>
  <c r="T147" i="1" s="1"/>
  <c r="N148" i="1"/>
  <c r="F122" i="2"/>
  <c r="H122" i="2" s="1"/>
  <c r="J122" i="2" s="1"/>
  <c r="X267" i="1"/>
  <c r="AA266" i="1"/>
  <c r="AC145" i="1"/>
  <c r="Z145" i="1"/>
  <c r="AB145" i="1" s="1"/>
  <c r="AE145" i="1" s="1"/>
  <c r="E266" i="1"/>
  <c r="B267" i="1"/>
  <c r="M266" i="1"/>
  <c r="P265" i="1"/>
  <c r="I159" i="1"/>
  <c r="C160" i="1"/>
  <c r="E264" i="2"/>
  <c r="B265" i="2"/>
  <c r="O148" i="1" l="1"/>
  <c r="R148" i="1"/>
  <c r="C123" i="2"/>
  <c r="G123" i="2" s="1"/>
  <c r="X268" i="1"/>
  <c r="AA267" i="1"/>
  <c r="Y146" i="1"/>
  <c r="Z146" i="1" s="1"/>
  <c r="B268" i="1"/>
  <c r="E267" i="1"/>
  <c r="B266" i="2"/>
  <c r="E265" i="2"/>
  <c r="D160" i="1"/>
  <c r="G160" i="1"/>
  <c r="M267" i="1"/>
  <c r="P266" i="1"/>
  <c r="Q148" i="1" l="1"/>
  <c r="D123" i="2"/>
  <c r="F123" i="2" s="1"/>
  <c r="AA268" i="1"/>
  <c r="X269" i="1"/>
  <c r="AC146" i="1"/>
  <c r="AB146" i="1" s="1"/>
  <c r="Y147" i="1" s="1"/>
  <c r="F160" i="1"/>
  <c r="E268" i="1"/>
  <c r="B269" i="1"/>
  <c r="E266" i="2"/>
  <c r="B267" i="2"/>
  <c r="M268" i="1"/>
  <c r="P267" i="1"/>
  <c r="N149" i="1" l="1"/>
  <c r="T148" i="1"/>
  <c r="AC147" i="1"/>
  <c r="Z147" i="1"/>
  <c r="AB147" i="1" s="1"/>
  <c r="Y148" i="1" s="1"/>
  <c r="Z148" i="1" s="1"/>
  <c r="AA269" i="1"/>
  <c r="X270" i="1"/>
  <c r="H123" i="2"/>
  <c r="J123" i="2" s="1"/>
  <c r="AE146" i="1"/>
  <c r="AE147" i="1" s="1"/>
  <c r="I160" i="1"/>
  <c r="C161" i="1"/>
  <c r="E269" i="1"/>
  <c r="B270" i="1"/>
  <c r="E267" i="2"/>
  <c r="B268" i="2"/>
  <c r="M269" i="1"/>
  <c r="P268" i="1"/>
  <c r="R149" i="1" l="1"/>
  <c r="O149" i="1"/>
  <c r="Q149" i="1" s="1"/>
  <c r="N150" i="1" s="1"/>
  <c r="C124" i="2"/>
  <c r="X271" i="1"/>
  <c r="AA270" i="1"/>
  <c r="AC148" i="1"/>
  <c r="AB148" i="1"/>
  <c r="Y149" i="1" s="1"/>
  <c r="D161" i="1"/>
  <c r="G161" i="1"/>
  <c r="B271" i="1"/>
  <c r="E270" i="1"/>
  <c r="P269" i="1"/>
  <c r="M270" i="1"/>
  <c r="E268" i="2"/>
  <c r="B269" i="2"/>
  <c r="R150" i="1" l="1"/>
  <c r="O150" i="1"/>
  <c r="T149" i="1"/>
  <c r="X272" i="1"/>
  <c r="AA271" i="1"/>
  <c r="D124" i="2"/>
  <c r="G124" i="2"/>
  <c r="AE148" i="1"/>
  <c r="AC149" i="1"/>
  <c r="Z149" i="1"/>
  <c r="F161" i="1"/>
  <c r="I161" i="1" s="1"/>
  <c r="E271" i="1"/>
  <c r="B272" i="1"/>
  <c r="E269" i="2"/>
  <c r="B270" i="2"/>
  <c r="M271" i="1"/>
  <c r="P270" i="1"/>
  <c r="Q150" i="1" l="1"/>
  <c r="N151" i="1" s="1"/>
  <c r="F124" i="2"/>
  <c r="AA272" i="1"/>
  <c r="X273" i="1"/>
  <c r="AB149" i="1"/>
  <c r="Y150" i="1" s="1"/>
  <c r="C162" i="1"/>
  <c r="D162" i="1" s="1"/>
  <c r="E272" i="1"/>
  <c r="B273" i="1"/>
  <c r="M272" i="1"/>
  <c r="P271" i="1"/>
  <c r="E270" i="2"/>
  <c r="B271" i="2"/>
  <c r="O151" i="1" l="1"/>
  <c r="R151" i="1"/>
  <c r="T150" i="1"/>
  <c r="AA273" i="1"/>
  <c r="X274" i="1"/>
  <c r="H124" i="2"/>
  <c r="C125" i="2" s="1"/>
  <c r="AE149" i="1"/>
  <c r="AC150" i="1"/>
  <c r="Z150" i="1"/>
  <c r="G162" i="1"/>
  <c r="F162" i="1" s="1"/>
  <c r="E273" i="1"/>
  <c r="B274" i="1"/>
  <c r="B272" i="2"/>
  <c r="E271" i="2"/>
  <c r="P272" i="1"/>
  <c r="M273" i="1"/>
  <c r="T151" i="1" l="1"/>
  <c r="Q151" i="1"/>
  <c r="N152" i="1" s="1"/>
  <c r="J124" i="2"/>
  <c r="G125" i="2"/>
  <c r="D125" i="2"/>
  <c r="AA274" i="1"/>
  <c r="X275" i="1"/>
  <c r="AB150" i="1"/>
  <c r="Y151" i="1" s="1"/>
  <c r="C163" i="1"/>
  <c r="I162" i="1"/>
  <c r="B275" i="1"/>
  <c r="E274" i="1"/>
  <c r="B273" i="2"/>
  <c r="E272" i="2"/>
  <c r="P273" i="1"/>
  <c r="M274" i="1"/>
  <c r="R152" i="1" l="1"/>
  <c r="O152" i="1"/>
  <c r="F125" i="2"/>
  <c r="H125" i="2" s="1"/>
  <c r="C126" i="2" s="1"/>
  <c r="G126" i="2" s="1"/>
  <c r="X276" i="1"/>
  <c r="AA275" i="1"/>
  <c r="AE150" i="1"/>
  <c r="Z151" i="1"/>
  <c r="AC151" i="1"/>
  <c r="G163" i="1"/>
  <c r="D163" i="1"/>
  <c r="B276" i="1"/>
  <c r="E275" i="1"/>
  <c r="E273" i="2"/>
  <c r="B274" i="2"/>
  <c r="M275" i="1"/>
  <c r="P274" i="1"/>
  <c r="Q152" i="1" l="1"/>
  <c r="P152" i="1" s="1"/>
  <c r="D126" i="2"/>
  <c r="F126" i="2" s="1"/>
  <c r="J125" i="2"/>
  <c r="AA276" i="1"/>
  <c r="X277" i="1"/>
  <c r="AB151" i="1"/>
  <c r="F163" i="1"/>
  <c r="I163" i="1" s="1"/>
  <c r="E276" i="1"/>
  <c r="B277" i="1"/>
  <c r="E274" i="2"/>
  <c r="B275" i="2"/>
  <c r="P275" i="1"/>
  <c r="M276" i="1"/>
  <c r="N153" i="1" l="1"/>
  <c r="T152" i="1"/>
  <c r="T153" i="1" s="1"/>
  <c r="T154" i="1" s="1"/>
  <c r="H126" i="2"/>
  <c r="C127" i="2" s="1"/>
  <c r="AA277" i="1"/>
  <c r="X278" i="1"/>
  <c r="AE151" i="1"/>
  <c r="Y152" i="1"/>
  <c r="C164" i="1"/>
  <c r="G164" i="1" s="1"/>
  <c r="E277" i="1"/>
  <c r="B278" i="1"/>
  <c r="M277" i="1"/>
  <c r="P276" i="1"/>
  <c r="E275" i="2"/>
  <c r="B276" i="2"/>
  <c r="O153" i="1" l="1"/>
  <c r="Q153" i="1" s="1"/>
  <c r="N154" i="1" s="1"/>
  <c r="R153" i="1"/>
  <c r="D127" i="2"/>
  <c r="G127" i="2"/>
  <c r="J126" i="2"/>
  <c r="AA278" i="1"/>
  <c r="X279" i="1"/>
  <c r="AC152" i="1"/>
  <c r="Z152" i="1"/>
  <c r="D164" i="1"/>
  <c r="F164" i="1" s="1"/>
  <c r="I164" i="1" s="1"/>
  <c r="B279" i="1"/>
  <c r="E278" i="1"/>
  <c r="B277" i="2"/>
  <c r="E276" i="2"/>
  <c r="P277" i="1"/>
  <c r="M278" i="1"/>
  <c r="R154" i="1" l="1"/>
  <c r="O154" i="1"/>
  <c r="Q154" i="1" s="1"/>
  <c r="N155" i="1" s="1"/>
  <c r="F127" i="2"/>
  <c r="AA279" i="1"/>
  <c r="X280" i="1"/>
  <c r="AB152" i="1"/>
  <c r="Y153" i="1" s="1"/>
  <c r="AC153" i="1" s="1"/>
  <c r="AE152" i="1"/>
  <c r="C165" i="1"/>
  <c r="D165" i="1" s="1"/>
  <c r="B280" i="1"/>
  <c r="E279" i="1"/>
  <c r="B278" i="2"/>
  <c r="E277" i="2"/>
  <c r="P278" i="1"/>
  <c r="M279" i="1"/>
  <c r="O155" i="1" l="1"/>
  <c r="Q155" i="1" s="1"/>
  <c r="T155" i="1" s="1"/>
  <c r="R155" i="1"/>
  <c r="N156" i="1"/>
  <c r="H127" i="2"/>
  <c r="J127" i="2" s="1"/>
  <c r="X281" i="1"/>
  <c r="AA280" i="1"/>
  <c r="Z153" i="1"/>
  <c r="AB153" i="1"/>
  <c r="Y154" i="1" s="1"/>
  <c r="Z154" i="1" s="1"/>
  <c r="G165" i="1"/>
  <c r="F165" i="1" s="1"/>
  <c r="I165" i="1" s="1"/>
  <c r="B281" i="1"/>
  <c r="E280" i="1"/>
  <c r="M280" i="1"/>
  <c r="P279" i="1"/>
  <c r="E278" i="2"/>
  <c r="B279" i="2"/>
  <c r="O156" i="1" l="1"/>
  <c r="R156" i="1"/>
  <c r="C128" i="2"/>
  <c r="AA281" i="1"/>
  <c r="X282" i="1"/>
  <c r="AC154" i="1"/>
  <c r="AE153" i="1"/>
  <c r="AB154" i="1"/>
  <c r="C166" i="1"/>
  <c r="G166" i="1" s="1"/>
  <c r="B282" i="1"/>
  <c r="E281" i="1"/>
  <c r="P280" i="1"/>
  <c r="M281" i="1"/>
  <c r="E279" i="2"/>
  <c r="B280" i="2"/>
  <c r="Q156" i="1" l="1"/>
  <c r="G128" i="2"/>
  <c r="D128" i="2"/>
  <c r="X283" i="1"/>
  <c r="AA282" i="1"/>
  <c r="AE154" i="1"/>
  <c r="Y155" i="1"/>
  <c r="D166" i="1"/>
  <c r="F166" i="1" s="1"/>
  <c r="I166" i="1" s="1"/>
  <c r="B283" i="1"/>
  <c r="E282" i="1"/>
  <c r="E280" i="2"/>
  <c r="B281" i="2"/>
  <c r="M282" i="1"/>
  <c r="P281" i="1"/>
  <c r="T156" i="1" l="1"/>
  <c r="T157" i="1" s="1"/>
  <c r="N157" i="1"/>
  <c r="F128" i="2"/>
  <c r="H128" i="2" s="1"/>
  <c r="C129" i="2" s="1"/>
  <c r="X284" i="1"/>
  <c r="AA283" i="1"/>
  <c r="Z155" i="1"/>
  <c r="AC155" i="1"/>
  <c r="C167" i="1"/>
  <c r="G167" i="1" s="1"/>
  <c r="B284" i="1"/>
  <c r="E283" i="1"/>
  <c r="M283" i="1"/>
  <c r="P282" i="1"/>
  <c r="B282" i="2"/>
  <c r="E281" i="2"/>
  <c r="R157" i="1" l="1"/>
  <c r="O157" i="1"/>
  <c r="D129" i="2"/>
  <c r="G129" i="2"/>
  <c r="J128" i="2"/>
  <c r="AA284" i="1"/>
  <c r="X285" i="1"/>
  <c r="AB155" i="1"/>
  <c r="D167" i="1"/>
  <c r="F167" i="1" s="1"/>
  <c r="C168" i="1" s="1"/>
  <c r="G168" i="1" s="1"/>
  <c r="B285" i="1"/>
  <c r="E284" i="1"/>
  <c r="M284" i="1"/>
  <c r="P283" i="1"/>
  <c r="B283" i="2"/>
  <c r="E282" i="2"/>
  <c r="Q157" i="1" l="1"/>
  <c r="N158" i="1" s="1"/>
  <c r="F129" i="2"/>
  <c r="H129" i="2" s="1"/>
  <c r="C130" i="2" s="1"/>
  <c r="D130" i="2" s="1"/>
  <c r="AA285" i="1"/>
  <c r="X286" i="1"/>
  <c r="Y156" i="1"/>
  <c r="AE155" i="1"/>
  <c r="D168" i="1"/>
  <c r="F168" i="1" s="1"/>
  <c r="I167" i="1"/>
  <c r="B286" i="1"/>
  <c r="E285" i="1"/>
  <c r="M285" i="1"/>
  <c r="P284" i="1"/>
  <c r="E283" i="2"/>
  <c r="B284" i="2"/>
  <c r="O158" i="1" l="1"/>
  <c r="Q158" i="1" s="1"/>
  <c r="T158" i="1" s="1"/>
  <c r="T159" i="1" s="1"/>
  <c r="R158" i="1"/>
  <c r="G130" i="2"/>
  <c r="F130" i="2" s="1"/>
  <c r="H130" i="2" s="1"/>
  <c r="C131" i="2" s="1"/>
  <c r="J129" i="2"/>
  <c r="X287" i="1"/>
  <c r="AA286" i="1"/>
  <c r="Z156" i="1"/>
  <c r="AC156" i="1"/>
  <c r="C169" i="1"/>
  <c r="I168" i="1"/>
  <c r="B287" i="1"/>
  <c r="E286" i="1"/>
  <c r="P285" i="1"/>
  <c r="M286" i="1"/>
  <c r="E284" i="2"/>
  <c r="B285" i="2"/>
  <c r="N159" i="1" l="1"/>
  <c r="D131" i="2"/>
  <c r="G131" i="2"/>
  <c r="J130" i="2"/>
  <c r="AA287" i="1"/>
  <c r="X288" i="1"/>
  <c r="AB156" i="1"/>
  <c r="G169" i="1"/>
  <c r="D169" i="1"/>
  <c r="E287" i="1"/>
  <c r="B288" i="1"/>
  <c r="B286" i="2"/>
  <c r="E285" i="2"/>
  <c r="M287" i="1"/>
  <c r="P286" i="1"/>
  <c r="O159" i="1" l="1"/>
  <c r="R159" i="1"/>
  <c r="F131" i="2"/>
  <c r="H131" i="2" s="1"/>
  <c r="C132" i="2" s="1"/>
  <c r="G132" i="2" s="1"/>
  <c r="AA288" i="1"/>
  <c r="X289" i="1"/>
  <c r="T160" i="1"/>
  <c r="Y157" i="1"/>
  <c r="AE156" i="1"/>
  <c r="F169" i="1"/>
  <c r="C170" i="1" s="1"/>
  <c r="G170" i="1" s="1"/>
  <c r="B289" i="1"/>
  <c r="E288" i="1"/>
  <c r="B287" i="2"/>
  <c r="E286" i="2"/>
  <c r="P287" i="1"/>
  <c r="M288" i="1"/>
  <c r="Q159" i="1" l="1"/>
  <c r="N160" i="1" s="1"/>
  <c r="D132" i="2"/>
  <c r="F132" i="2" s="1"/>
  <c r="H132" i="2" s="1"/>
  <c r="C133" i="2" s="1"/>
  <c r="G133" i="2" s="1"/>
  <c r="J131" i="2"/>
  <c r="X290" i="1"/>
  <c r="AA289" i="1"/>
  <c r="AC157" i="1"/>
  <c r="Z157" i="1"/>
  <c r="AB157" i="1" s="1"/>
  <c r="AE157" i="1" s="1"/>
  <c r="D170" i="1"/>
  <c r="F170" i="1" s="1"/>
  <c r="C171" i="1" s="1"/>
  <c r="D171" i="1" s="1"/>
  <c r="I169" i="1"/>
  <c r="E289" i="1"/>
  <c r="B290" i="1"/>
  <c r="P288" i="1"/>
  <c r="M289" i="1"/>
  <c r="E287" i="2"/>
  <c r="B288" i="2"/>
  <c r="O160" i="1" l="1"/>
  <c r="Q160" i="1" s="1"/>
  <c r="N161" i="1" s="1"/>
  <c r="R160" i="1"/>
  <c r="T161" i="1"/>
  <c r="J132" i="2"/>
  <c r="D133" i="2"/>
  <c r="F133" i="2" s="1"/>
  <c r="H133" i="2" s="1"/>
  <c r="C134" i="2" s="1"/>
  <c r="G134" i="2" s="1"/>
  <c r="AA290" i="1"/>
  <c r="X291" i="1"/>
  <c r="Y158" i="1"/>
  <c r="I170" i="1"/>
  <c r="G171" i="1"/>
  <c r="F171" i="1" s="1"/>
  <c r="E290" i="1"/>
  <c r="B291" i="1"/>
  <c r="B289" i="2"/>
  <c r="E288" i="2"/>
  <c r="M290" i="1"/>
  <c r="P289" i="1"/>
  <c r="R161" i="1" l="1"/>
  <c r="O161" i="1"/>
  <c r="Q161" i="1" s="1"/>
  <c r="N162" i="1" s="1"/>
  <c r="J133" i="2"/>
  <c r="D134" i="2"/>
  <c r="F134" i="2" s="1"/>
  <c r="H134" i="2" s="1"/>
  <c r="C135" i="2" s="1"/>
  <c r="D135" i="2" s="1"/>
  <c r="T162" i="1"/>
  <c r="X292" i="1"/>
  <c r="AA291" i="1"/>
  <c r="Z158" i="1"/>
  <c r="AC158" i="1"/>
  <c r="C172" i="1"/>
  <c r="D172" i="1" s="1"/>
  <c r="I171" i="1"/>
  <c r="B292" i="1"/>
  <c r="E291" i="1"/>
  <c r="P290" i="1"/>
  <c r="M291" i="1"/>
  <c r="B290" i="2"/>
  <c r="E289" i="2"/>
  <c r="N163" i="1" l="1"/>
  <c r="O163" i="1" s="1"/>
  <c r="R162" i="1"/>
  <c r="O162" i="1"/>
  <c r="Q162" i="1" s="1"/>
  <c r="G135" i="2"/>
  <c r="F135" i="2" s="1"/>
  <c r="J134" i="2"/>
  <c r="AA292" i="1"/>
  <c r="X293" i="1"/>
  <c r="AB158" i="1"/>
  <c r="G172" i="1"/>
  <c r="F172" i="1" s="1"/>
  <c r="C173" i="1" s="1"/>
  <c r="D173" i="1" s="1"/>
  <c r="B293" i="1"/>
  <c r="E292" i="1"/>
  <c r="E290" i="2"/>
  <c r="B291" i="2"/>
  <c r="M292" i="1"/>
  <c r="P291" i="1"/>
  <c r="R163" i="1" l="1"/>
  <c r="Q163" i="1"/>
  <c r="T163" i="1" s="1"/>
  <c r="H135" i="2"/>
  <c r="J135" i="2" s="1"/>
  <c r="AA293" i="1"/>
  <c r="X294" i="1"/>
  <c r="Y159" i="1"/>
  <c r="AE158" i="1"/>
  <c r="I172" i="1"/>
  <c r="G173" i="1"/>
  <c r="F173" i="1" s="1"/>
  <c r="C174" i="1" s="1"/>
  <c r="G174" i="1" s="1"/>
  <c r="B294" i="1"/>
  <c r="E293" i="1"/>
  <c r="M293" i="1"/>
  <c r="P292" i="1"/>
  <c r="E291" i="2"/>
  <c r="B292" i="2"/>
  <c r="N164" i="1" l="1"/>
  <c r="C136" i="2"/>
  <c r="AA294" i="1"/>
  <c r="X295" i="1"/>
  <c r="Z159" i="1"/>
  <c r="AC159" i="1"/>
  <c r="D174" i="1"/>
  <c r="F174" i="1" s="1"/>
  <c r="C175" i="1" s="1"/>
  <c r="I173" i="1"/>
  <c r="B295" i="1"/>
  <c r="E294" i="1"/>
  <c r="P293" i="1"/>
  <c r="M294" i="1"/>
  <c r="B293" i="2"/>
  <c r="E292" i="2"/>
  <c r="R164" i="1" l="1"/>
  <c r="O164" i="1"/>
  <c r="Q164" i="1" s="1"/>
  <c r="P164" i="1" s="1"/>
  <c r="N165" i="1" s="1"/>
  <c r="G136" i="2"/>
  <c r="D136" i="2"/>
  <c r="X296" i="1"/>
  <c r="AA295" i="1"/>
  <c r="AB159" i="1"/>
  <c r="I174" i="1"/>
  <c r="D175" i="1"/>
  <c r="G175" i="1"/>
  <c r="B296" i="1"/>
  <c r="E295" i="1"/>
  <c r="M295" i="1"/>
  <c r="P294" i="1"/>
  <c r="E293" i="2"/>
  <c r="B294" i="2"/>
  <c r="T164" i="1" l="1"/>
  <c r="F136" i="2"/>
  <c r="H136" i="2" s="1"/>
  <c r="C137" i="2" s="1"/>
  <c r="G137" i="2" s="1"/>
  <c r="X297" i="1"/>
  <c r="AA296" i="1"/>
  <c r="Y160" i="1"/>
  <c r="AE159" i="1"/>
  <c r="O165" i="1"/>
  <c r="R165" i="1"/>
  <c r="F175" i="1"/>
  <c r="C176" i="1" s="1"/>
  <c r="E296" i="1"/>
  <c r="B297" i="1"/>
  <c r="P295" i="1"/>
  <c r="M296" i="1"/>
  <c r="E294" i="2"/>
  <c r="B295" i="2"/>
  <c r="D137" i="2" l="1"/>
  <c r="F137" i="2" s="1"/>
  <c r="H137" i="2" s="1"/>
  <c r="C138" i="2" s="1"/>
  <c r="J136" i="2"/>
  <c r="X298" i="1"/>
  <c r="AA297" i="1"/>
  <c r="Z160" i="1"/>
  <c r="AC160" i="1"/>
  <c r="Q165" i="1"/>
  <c r="I175" i="1"/>
  <c r="G176" i="1"/>
  <c r="D176" i="1"/>
  <c r="B298" i="1"/>
  <c r="E297" i="1"/>
  <c r="P296" i="1"/>
  <c r="M297" i="1"/>
  <c r="B296" i="2"/>
  <c r="E295" i="2"/>
  <c r="D138" i="2" l="1"/>
  <c r="G138" i="2"/>
  <c r="J137" i="2"/>
  <c r="X299" i="1"/>
  <c r="AA298" i="1"/>
  <c r="AB160" i="1"/>
  <c r="N166" i="1"/>
  <c r="T165" i="1"/>
  <c r="F176" i="1"/>
  <c r="B299" i="1"/>
  <c r="E298" i="1"/>
  <c r="B297" i="2"/>
  <c r="E296" i="2"/>
  <c r="P297" i="1"/>
  <c r="M298" i="1"/>
  <c r="F138" i="2" l="1"/>
  <c r="H138" i="2" s="1"/>
  <c r="C139" i="2" s="1"/>
  <c r="X300" i="1"/>
  <c r="AA299" i="1"/>
  <c r="Y161" i="1"/>
  <c r="AE160" i="1"/>
  <c r="R166" i="1"/>
  <c r="O166" i="1"/>
  <c r="E176" i="1"/>
  <c r="C177" i="1" s="1"/>
  <c r="E299" i="1"/>
  <c r="B300" i="1"/>
  <c r="P298" i="1"/>
  <c r="M299" i="1"/>
  <c r="E297" i="2"/>
  <c r="B298" i="2"/>
  <c r="Q166" i="1" l="1"/>
  <c r="T166" i="1" s="1"/>
  <c r="I176" i="1"/>
  <c r="G139" i="2"/>
  <c r="D139" i="2"/>
  <c r="J138" i="2"/>
  <c r="AA300" i="1"/>
  <c r="X301" i="1"/>
  <c r="AC161" i="1"/>
  <c r="Z161" i="1"/>
  <c r="G177" i="1"/>
  <c r="D177" i="1"/>
  <c r="B301" i="1"/>
  <c r="E300" i="1"/>
  <c r="B299" i="2"/>
  <c r="E298" i="2"/>
  <c r="P299" i="1"/>
  <c r="M300" i="1"/>
  <c r="N167" i="1" l="1"/>
  <c r="O167" i="1" s="1"/>
  <c r="F139" i="2"/>
  <c r="H139" i="2" s="1"/>
  <c r="J139" i="2" s="1"/>
  <c r="AA301" i="1"/>
  <c r="X302" i="1"/>
  <c r="AB161" i="1"/>
  <c r="F177" i="1"/>
  <c r="B302" i="1"/>
  <c r="E301" i="1"/>
  <c r="B300" i="2"/>
  <c r="E299" i="2"/>
  <c r="M301" i="1"/>
  <c r="P300" i="1"/>
  <c r="R167" i="1" l="1"/>
  <c r="Q167" i="1" s="1"/>
  <c r="N168" i="1" s="1"/>
  <c r="C178" i="1"/>
  <c r="G178" i="1" s="1"/>
  <c r="I177" i="1"/>
  <c r="C140" i="2"/>
  <c r="D140" i="2" s="1"/>
  <c r="AA302" i="1"/>
  <c r="X303" i="1"/>
  <c r="AE161" i="1"/>
  <c r="Y162" i="1"/>
  <c r="T167" i="1"/>
  <c r="B303" i="1"/>
  <c r="E302" i="1"/>
  <c r="P301" i="1"/>
  <c r="M302" i="1"/>
  <c r="B301" i="2"/>
  <c r="E300" i="2"/>
  <c r="D178" i="1" l="1"/>
  <c r="F178" i="1" s="1"/>
  <c r="I178" i="1" s="1"/>
  <c r="G140" i="2"/>
  <c r="F140" i="2" s="1"/>
  <c r="H140" i="2" s="1"/>
  <c r="J140" i="2" s="1"/>
  <c r="AA303" i="1"/>
  <c r="X304" i="1"/>
  <c r="Z162" i="1"/>
  <c r="AC162" i="1"/>
  <c r="R168" i="1"/>
  <c r="O168" i="1"/>
  <c r="B304" i="1"/>
  <c r="E303" i="1"/>
  <c r="E301" i="2"/>
  <c r="B302" i="2"/>
  <c r="P302" i="1"/>
  <c r="M303" i="1"/>
  <c r="C179" i="1" l="1"/>
  <c r="D179" i="1" s="1"/>
  <c r="Q168" i="1"/>
  <c r="T168" i="1" s="1"/>
  <c r="C141" i="2"/>
  <c r="G141" i="2" s="1"/>
  <c r="AA304" i="1"/>
  <c r="X305" i="1"/>
  <c r="AB162" i="1"/>
  <c r="B305" i="1"/>
  <c r="E304" i="1"/>
  <c r="P303" i="1"/>
  <c r="M304" i="1"/>
  <c r="E302" i="2"/>
  <c r="B303" i="2"/>
  <c r="G179" i="1" l="1"/>
  <c r="F179" i="1" s="1"/>
  <c r="I179" i="1" s="1"/>
  <c r="N169" i="1"/>
  <c r="R169" i="1" s="1"/>
  <c r="D141" i="2"/>
  <c r="F141" i="2" s="1"/>
  <c r="AA305" i="1"/>
  <c r="X306" i="1"/>
  <c r="Y163" i="1"/>
  <c r="AE162" i="1"/>
  <c r="C180" i="1"/>
  <c r="D180" i="1" s="1"/>
  <c r="B306" i="1"/>
  <c r="E305" i="1"/>
  <c r="E303" i="2"/>
  <c r="B304" i="2"/>
  <c r="M305" i="1"/>
  <c r="P304" i="1"/>
  <c r="O169" i="1" l="1"/>
  <c r="Q169" i="1" s="1"/>
  <c r="N170" i="1" s="1"/>
  <c r="R170" i="1" s="1"/>
  <c r="X307" i="1"/>
  <c r="AA306" i="1"/>
  <c r="AC163" i="1"/>
  <c r="Z163" i="1"/>
  <c r="AB163" i="1" s="1"/>
  <c r="Y164" i="1" s="1"/>
  <c r="G180" i="1"/>
  <c r="F180" i="1" s="1"/>
  <c r="C181" i="1" s="1"/>
  <c r="D181" i="1" s="1"/>
  <c r="B307" i="1"/>
  <c r="E306" i="1"/>
  <c r="E304" i="2"/>
  <c r="B305" i="2"/>
  <c r="M306" i="1"/>
  <c r="P305" i="1"/>
  <c r="H141" i="2"/>
  <c r="J141" i="2" s="1"/>
  <c r="T169" i="1" l="1"/>
  <c r="O170" i="1"/>
  <c r="Q170" i="1" s="1"/>
  <c r="N171" i="1" s="1"/>
  <c r="R171" i="1" s="1"/>
  <c r="C142" i="2"/>
  <c r="G142" i="2" s="1"/>
  <c r="X308" i="1"/>
  <c r="AA307" i="1"/>
  <c r="AE163" i="1"/>
  <c r="Z164" i="1"/>
  <c r="AC164" i="1"/>
  <c r="G181" i="1"/>
  <c r="F181" i="1" s="1"/>
  <c r="I180" i="1"/>
  <c r="E307" i="1"/>
  <c r="B308" i="1"/>
  <c r="M307" i="1"/>
  <c r="P306" i="1"/>
  <c r="E305" i="2"/>
  <c r="B306" i="2"/>
  <c r="T170" i="1" l="1"/>
  <c r="O171" i="1"/>
  <c r="Q171" i="1" s="1"/>
  <c r="D142" i="2"/>
  <c r="F142" i="2" s="1"/>
  <c r="H142" i="2" s="1"/>
  <c r="J142" i="2" s="1"/>
  <c r="X309" i="1"/>
  <c r="AA308" i="1"/>
  <c r="AB164" i="1"/>
  <c r="E308" i="1"/>
  <c r="B309" i="1"/>
  <c r="C182" i="1"/>
  <c r="I181" i="1"/>
  <c r="M308" i="1"/>
  <c r="P307" i="1"/>
  <c r="B307" i="2"/>
  <c r="E306" i="2"/>
  <c r="AA309" i="1" l="1"/>
  <c r="X310" i="1"/>
  <c r="AE164" i="1"/>
  <c r="Y165" i="1"/>
  <c r="N172" i="1"/>
  <c r="T171" i="1"/>
  <c r="B310" i="1"/>
  <c r="E309" i="1"/>
  <c r="G182" i="1"/>
  <c r="D182" i="1"/>
  <c r="C143" i="2"/>
  <c r="E307" i="2"/>
  <c r="B308" i="2"/>
  <c r="P308" i="1"/>
  <c r="M309" i="1"/>
  <c r="AA310" i="1" l="1"/>
  <c r="X311" i="1"/>
  <c r="AC165" i="1"/>
  <c r="Z165" i="1"/>
  <c r="AB165" i="1" s="1"/>
  <c r="Y166" i="1" s="1"/>
  <c r="O172" i="1"/>
  <c r="R172" i="1"/>
  <c r="F182" i="1"/>
  <c r="C183" i="1" s="1"/>
  <c r="G183" i="1" s="1"/>
  <c r="E310" i="1"/>
  <c r="B311" i="1"/>
  <c r="E308" i="2"/>
  <c r="B309" i="2"/>
  <c r="D143" i="2"/>
  <c r="G143" i="2"/>
  <c r="P309" i="1"/>
  <c r="M310" i="1"/>
  <c r="I182" i="1" l="1"/>
  <c r="F143" i="2"/>
  <c r="H143" i="2" s="1"/>
  <c r="C144" i="2" s="1"/>
  <c r="D144" i="2" s="1"/>
  <c r="Q172" i="1"/>
  <c r="T172" i="1" s="1"/>
  <c r="AA311" i="1"/>
  <c r="X312" i="1"/>
  <c r="Z166" i="1"/>
  <c r="AC166" i="1"/>
  <c r="AE165" i="1"/>
  <c r="D183" i="1"/>
  <c r="F183" i="1" s="1"/>
  <c r="C184" i="1" s="1"/>
  <c r="G184" i="1" s="1"/>
  <c r="B312" i="1"/>
  <c r="E311" i="1"/>
  <c r="E309" i="2"/>
  <c r="B310" i="2"/>
  <c r="M311" i="1"/>
  <c r="P310" i="1"/>
  <c r="N173" i="1" l="1"/>
  <c r="R173" i="1" s="1"/>
  <c r="G144" i="2"/>
  <c r="F144" i="2" s="1"/>
  <c r="H144" i="2" s="1"/>
  <c r="X313" i="1"/>
  <c r="AA312" i="1"/>
  <c r="J143" i="2"/>
  <c r="AB166" i="1"/>
  <c r="Y167" i="1" s="1"/>
  <c r="D184" i="1"/>
  <c r="F184" i="1" s="1"/>
  <c r="C185" i="1" s="1"/>
  <c r="G185" i="1" s="1"/>
  <c r="I183" i="1"/>
  <c r="E312" i="1"/>
  <c r="B313" i="1"/>
  <c r="M312" i="1"/>
  <c r="P311" i="1"/>
  <c r="B311" i="2"/>
  <c r="E310" i="2"/>
  <c r="O173" i="1" l="1"/>
  <c r="Q173" i="1" s="1"/>
  <c r="T173" i="1" s="1"/>
  <c r="J144" i="2"/>
  <c r="X314" i="1"/>
  <c r="AA313" i="1"/>
  <c r="Z167" i="1"/>
  <c r="AC167" i="1"/>
  <c r="AE166" i="1"/>
  <c r="I184" i="1"/>
  <c r="D185" i="1"/>
  <c r="F185" i="1" s="1"/>
  <c r="C186" i="1" s="1"/>
  <c r="E313" i="1"/>
  <c r="B314" i="1"/>
  <c r="M313" i="1"/>
  <c r="P312" i="1"/>
  <c r="C145" i="2"/>
  <c r="B312" i="2"/>
  <c r="E311" i="2"/>
  <c r="N174" i="1" l="1"/>
  <c r="O174" i="1" s="1"/>
  <c r="X315" i="1"/>
  <c r="AA314" i="1"/>
  <c r="AB167" i="1"/>
  <c r="Y168" i="1" s="1"/>
  <c r="Z168" i="1" s="1"/>
  <c r="AE167" i="1"/>
  <c r="E314" i="1"/>
  <c r="B315" i="1"/>
  <c r="D145" i="2"/>
  <c r="G145" i="2"/>
  <c r="E312" i="2"/>
  <c r="B313" i="2"/>
  <c r="G186" i="1"/>
  <c r="D186" i="1"/>
  <c r="I185" i="1"/>
  <c r="P313" i="1"/>
  <c r="M314" i="1"/>
  <c r="R174" i="1" l="1"/>
  <c r="Q174" i="1" s="1"/>
  <c r="N175" i="1" s="1"/>
  <c r="O175" i="1" s="1"/>
  <c r="AA315" i="1"/>
  <c r="X316" i="1"/>
  <c r="AC168" i="1"/>
  <c r="AB168" i="1"/>
  <c r="Y169" i="1" s="1"/>
  <c r="F186" i="1"/>
  <c r="C187" i="1" s="1"/>
  <c r="G187" i="1" s="1"/>
  <c r="E315" i="1"/>
  <c r="B316" i="1"/>
  <c r="B314" i="2"/>
  <c r="E313" i="2"/>
  <c r="F145" i="2"/>
  <c r="P314" i="1"/>
  <c r="M315" i="1"/>
  <c r="T174" i="1" l="1"/>
  <c r="R175" i="1"/>
  <c r="Q175" i="1" s="1"/>
  <c r="X317" i="1"/>
  <c r="AA316" i="1"/>
  <c r="AE168" i="1"/>
  <c r="AC169" i="1"/>
  <c r="Z169" i="1"/>
  <c r="I186" i="1"/>
  <c r="D187" i="1"/>
  <c r="F187" i="1" s="1"/>
  <c r="C188" i="1" s="1"/>
  <c r="D188" i="1" s="1"/>
  <c r="B317" i="1"/>
  <c r="E316" i="1"/>
  <c r="E314" i="2"/>
  <c r="B315" i="2"/>
  <c r="M316" i="1"/>
  <c r="P315" i="1"/>
  <c r="H145" i="2"/>
  <c r="J145" i="2" s="1"/>
  <c r="T175" i="1" l="1"/>
  <c r="N176" i="1"/>
  <c r="O176" i="1" s="1"/>
  <c r="R176" i="1"/>
  <c r="C146" i="2"/>
  <c r="D146" i="2" s="1"/>
  <c r="X318" i="1"/>
  <c r="AA317" i="1"/>
  <c r="AB169" i="1"/>
  <c r="P176" i="1"/>
  <c r="I187" i="1"/>
  <c r="G188" i="1"/>
  <c r="F188" i="1" s="1"/>
  <c r="B318" i="1"/>
  <c r="E317" i="1"/>
  <c r="M317" i="1"/>
  <c r="P316" i="1"/>
  <c r="E315" i="2"/>
  <c r="B316" i="2"/>
  <c r="Q176" i="1" l="1"/>
  <c r="N177" i="1" s="1"/>
  <c r="R177" i="1" s="1"/>
  <c r="G146" i="2"/>
  <c r="F146" i="2" s="1"/>
  <c r="H146" i="2" s="1"/>
  <c r="C147" i="2" s="1"/>
  <c r="X319" i="1"/>
  <c r="AA318" i="1"/>
  <c r="AE169" i="1"/>
  <c r="Y170" i="1"/>
  <c r="T176" i="1"/>
  <c r="E318" i="1"/>
  <c r="B319" i="1"/>
  <c r="P317" i="1"/>
  <c r="M318" i="1"/>
  <c r="I188" i="1"/>
  <c r="C189" i="1"/>
  <c r="B317" i="2"/>
  <c r="E316" i="2"/>
  <c r="O177" i="1" l="1"/>
  <c r="Q177" i="1" s="1"/>
  <c r="N178" i="1" s="1"/>
  <c r="R178" i="1" s="1"/>
  <c r="X320" i="1"/>
  <c r="AA319" i="1"/>
  <c r="AC170" i="1"/>
  <c r="Z170" i="1"/>
  <c r="AB170" i="1" s="1"/>
  <c r="AE170" i="1" s="1"/>
  <c r="B320" i="1"/>
  <c r="E319" i="1"/>
  <c r="M319" i="1"/>
  <c r="P318" i="1"/>
  <c r="G189" i="1"/>
  <c r="D189" i="1"/>
  <c r="E317" i="2"/>
  <c r="B318" i="2"/>
  <c r="D147" i="2"/>
  <c r="G147" i="2"/>
  <c r="J146" i="2"/>
  <c r="T177" i="1" l="1"/>
  <c r="O178" i="1"/>
  <c r="Q178" i="1" s="1"/>
  <c r="T178" i="1" s="1"/>
  <c r="F147" i="2"/>
  <c r="H147" i="2" s="1"/>
  <c r="J147" i="2" s="1"/>
  <c r="AA320" i="1"/>
  <c r="X321" i="1"/>
  <c r="Y171" i="1"/>
  <c r="AC171" i="1" s="1"/>
  <c r="Z171" i="1"/>
  <c r="F189" i="1"/>
  <c r="C190" i="1" s="1"/>
  <c r="D190" i="1" s="1"/>
  <c r="E320" i="1"/>
  <c r="B321" i="1"/>
  <c r="E318" i="2"/>
  <c r="B319" i="2"/>
  <c r="M320" i="1"/>
  <c r="P319" i="1"/>
  <c r="N179" i="1" l="1"/>
  <c r="R179" i="1" s="1"/>
  <c r="C148" i="2"/>
  <c r="D148" i="2" s="1"/>
  <c r="X322" i="1"/>
  <c r="AA321" i="1"/>
  <c r="AB171" i="1"/>
  <c r="G190" i="1"/>
  <c r="F190" i="1" s="1"/>
  <c r="C191" i="1" s="1"/>
  <c r="G191" i="1" s="1"/>
  <c r="I189" i="1"/>
  <c r="B322" i="1"/>
  <c r="E321" i="1"/>
  <c r="B320" i="2"/>
  <c r="E319" i="2"/>
  <c r="P320" i="1"/>
  <c r="M321" i="1"/>
  <c r="O179" i="1" l="1"/>
  <c r="Q179" i="1" s="1"/>
  <c r="G148" i="2"/>
  <c r="F148" i="2" s="1"/>
  <c r="AA322" i="1"/>
  <c r="X323" i="1"/>
  <c r="Y172" i="1"/>
  <c r="AE171" i="1"/>
  <c r="D191" i="1"/>
  <c r="F191" i="1" s="1"/>
  <c r="I190" i="1"/>
  <c r="E322" i="1"/>
  <c r="B323" i="1"/>
  <c r="P321" i="1"/>
  <c r="M322" i="1"/>
  <c r="B321" i="2"/>
  <c r="E320" i="2"/>
  <c r="N180" i="1" l="1"/>
  <c r="T179" i="1"/>
  <c r="AA323" i="1"/>
  <c r="X324" i="1"/>
  <c r="Z172" i="1"/>
  <c r="AC172" i="1"/>
  <c r="I191" i="1"/>
  <c r="C192" i="1"/>
  <c r="D192" i="1" s="1"/>
  <c r="B324" i="1"/>
  <c r="E323" i="1"/>
  <c r="H148" i="2"/>
  <c r="J148" i="2" s="1"/>
  <c r="E321" i="2"/>
  <c r="B322" i="2"/>
  <c r="M323" i="1"/>
  <c r="P322" i="1"/>
  <c r="R180" i="1" l="1"/>
  <c r="O180" i="1"/>
  <c r="C149" i="2"/>
  <c r="D149" i="2" s="1"/>
  <c r="X325" i="1"/>
  <c r="AA324" i="1"/>
  <c r="AB172" i="1"/>
  <c r="G192" i="1"/>
  <c r="F192" i="1" s="1"/>
  <c r="B325" i="1"/>
  <c r="E324" i="1"/>
  <c r="E322" i="2"/>
  <c r="B323" i="2"/>
  <c r="P323" i="1"/>
  <c r="M324" i="1"/>
  <c r="Q180" i="1" l="1"/>
  <c r="N181" i="1" s="1"/>
  <c r="R181" i="1" s="1"/>
  <c r="G149" i="2"/>
  <c r="F149" i="2" s="1"/>
  <c r="X326" i="1"/>
  <c r="AA325" i="1"/>
  <c r="AE172" i="1"/>
  <c r="Y173" i="1"/>
  <c r="C193" i="1"/>
  <c r="D193" i="1" s="1"/>
  <c r="I192" i="1"/>
  <c r="B326" i="1"/>
  <c r="E325" i="1"/>
  <c r="M325" i="1"/>
  <c r="P324" i="1"/>
  <c r="E323" i="2"/>
  <c r="B324" i="2"/>
  <c r="T180" i="1" l="1"/>
  <c r="O181" i="1"/>
  <c r="Q181" i="1" s="1"/>
  <c r="N182" i="1" s="1"/>
  <c r="R182" i="1" s="1"/>
  <c r="AA326" i="1"/>
  <c r="X327" i="1"/>
  <c r="Z173" i="1"/>
  <c r="AC173" i="1"/>
  <c r="G193" i="1"/>
  <c r="F193" i="1" s="1"/>
  <c r="C194" i="1" s="1"/>
  <c r="D194" i="1" s="1"/>
  <c r="E326" i="1"/>
  <c r="B327" i="1"/>
  <c r="M326" i="1"/>
  <c r="P325" i="1"/>
  <c r="B325" i="2"/>
  <c r="E324" i="2"/>
  <c r="H149" i="2"/>
  <c r="J149" i="2" s="1"/>
  <c r="O182" i="1" l="1"/>
  <c r="Q182" i="1" s="1"/>
  <c r="N183" i="1" s="1"/>
  <c r="O183" i="1" s="1"/>
  <c r="T181" i="1"/>
  <c r="AA327" i="1"/>
  <c r="X328" i="1"/>
  <c r="C150" i="2"/>
  <c r="G150" i="2" s="1"/>
  <c r="AB173" i="1"/>
  <c r="I193" i="1"/>
  <c r="G194" i="1"/>
  <c r="F194" i="1" s="1"/>
  <c r="C195" i="1" s="1"/>
  <c r="E327" i="1"/>
  <c r="B328" i="1"/>
  <c r="E325" i="2"/>
  <c r="B326" i="2"/>
  <c r="M327" i="1"/>
  <c r="P326" i="1"/>
  <c r="T182" i="1" l="1"/>
  <c r="R183" i="1"/>
  <c r="Q183" i="1" s="1"/>
  <c r="N184" i="1" s="1"/>
  <c r="O184" i="1" s="1"/>
  <c r="I194" i="1"/>
  <c r="D150" i="2"/>
  <c r="F150" i="2" s="1"/>
  <c r="X329" i="1"/>
  <c r="AA328" i="1"/>
  <c r="Y174" i="1"/>
  <c r="AE173" i="1"/>
  <c r="R184" i="1"/>
  <c r="T183" i="1"/>
  <c r="B329" i="1"/>
  <c r="E328" i="1"/>
  <c r="B327" i="2"/>
  <c r="E326" i="2"/>
  <c r="G195" i="1"/>
  <c r="D195" i="1"/>
  <c r="M328" i="1"/>
  <c r="P327" i="1"/>
  <c r="AA329" i="1" l="1"/>
  <c r="X330" i="1"/>
  <c r="AC174" i="1"/>
  <c r="Z174" i="1"/>
  <c r="AB174" i="1" s="1"/>
  <c r="Y175" i="1" s="1"/>
  <c r="Q184" i="1"/>
  <c r="N185" i="1" s="1"/>
  <c r="E329" i="1"/>
  <c r="B330" i="1"/>
  <c r="M329" i="1"/>
  <c r="P328" i="1"/>
  <c r="H150" i="2"/>
  <c r="J150" i="2" s="1"/>
  <c r="E327" i="2"/>
  <c r="B328" i="2"/>
  <c r="F195" i="1"/>
  <c r="X331" i="1" l="1"/>
  <c r="AA330" i="1"/>
  <c r="C151" i="2"/>
  <c r="G151" i="2" s="1"/>
  <c r="Z175" i="1"/>
  <c r="AC175" i="1"/>
  <c r="AE174" i="1"/>
  <c r="O185" i="1"/>
  <c r="R185" i="1"/>
  <c r="T184" i="1"/>
  <c r="E330" i="1"/>
  <c r="B331" i="1"/>
  <c r="B329" i="2"/>
  <c r="E328" i="2"/>
  <c r="C196" i="1"/>
  <c r="I195" i="1"/>
  <c r="M330" i="1"/>
  <c r="P329" i="1"/>
  <c r="D151" i="2" l="1"/>
  <c r="F151" i="2" s="1"/>
  <c r="H151" i="2" s="1"/>
  <c r="J151" i="2" s="1"/>
  <c r="X332" i="1"/>
  <c r="AA331" i="1"/>
  <c r="AB175" i="1"/>
  <c r="Y176" i="1" s="1"/>
  <c r="Q185" i="1"/>
  <c r="N186" i="1" s="1"/>
  <c r="O186" i="1" s="1"/>
  <c r="B332" i="1"/>
  <c r="E331" i="1"/>
  <c r="B330" i="2"/>
  <c r="E329" i="2"/>
  <c r="M331" i="1"/>
  <c r="P330" i="1"/>
  <c r="D196" i="1"/>
  <c r="G196" i="1"/>
  <c r="T185" i="1" l="1"/>
  <c r="C152" i="2"/>
  <c r="G152" i="2" s="1"/>
  <c r="X333" i="1"/>
  <c r="AA332" i="1"/>
  <c r="Z176" i="1"/>
  <c r="AB176" i="1" s="1"/>
  <c r="AC176" i="1"/>
  <c r="AE175" i="1"/>
  <c r="R186" i="1"/>
  <c r="Q186" i="1" s="1"/>
  <c r="N187" i="1" s="1"/>
  <c r="B333" i="1"/>
  <c r="E332" i="1"/>
  <c r="M332" i="1"/>
  <c r="P331" i="1"/>
  <c r="F196" i="1"/>
  <c r="B331" i="2"/>
  <c r="E330" i="2"/>
  <c r="T186" i="1" l="1"/>
  <c r="D152" i="2"/>
  <c r="F152" i="2" s="1"/>
  <c r="AA333" i="1"/>
  <c r="X334" i="1"/>
  <c r="AA176" i="1"/>
  <c r="Y177" i="1" s="1"/>
  <c r="R187" i="1"/>
  <c r="O187" i="1"/>
  <c r="B334" i="1"/>
  <c r="E333" i="1"/>
  <c r="M333" i="1"/>
  <c r="P332" i="1"/>
  <c r="E331" i="2"/>
  <c r="B332" i="2"/>
  <c r="I196" i="1"/>
  <c r="C197" i="1"/>
  <c r="AA334" i="1" l="1"/>
  <c r="X335" i="1"/>
  <c r="AE176" i="1"/>
  <c r="AE177" i="1" s="1"/>
  <c r="Z177" i="1"/>
  <c r="AC177" i="1"/>
  <c r="Q187" i="1"/>
  <c r="T187" i="1" s="1"/>
  <c r="E334" i="1"/>
  <c r="B335" i="1"/>
  <c r="M334" i="1"/>
  <c r="P333" i="1"/>
  <c r="B333" i="2"/>
  <c r="E332" i="2"/>
  <c r="G197" i="1"/>
  <c r="D197" i="1"/>
  <c r="H152" i="2"/>
  <c r="C153" i="2" s="1"/>
  <c r="N188" i="1" l="1"/>
  <c r="R188" i="1" s="1"/>
  <c r="J152" i="2"/>
  <c r="AA335" i="1"/>
  <c r="X336" i="1"/>
  <c r="AB177" i="1"/>
  <c r="Y178" i="1" s="1"/>
  <c r="E335" i="1"/>
  <c r="B336" i="1"/>
  <c r="D153" i="2"/>
  <c r="G153" i="2"/>
  <c r="E333" i="2"/>
  <c r="B334" i="2"/>
  <c r="F197" i="1"/>
  <c r="M335" i="1"/>
  <c r="P334" i="1"/>
  <c r="O188" i="1" l="1"/>
  <c r="Q188" i="1" s="1"/>
  <c r="T188" i="1" s="1"/>
  <c r="AA336" i="1"/>
  <c r="X337" i="1"/>
  <c r="AC178" i="1"/>
  <c r="Z178" i="1"/>
  <c r="AB178" i="1" s="1"/>
  <c r="Y179" i="1" s="1"/>
  <c r="AC179" i="1" s="1"/>
  <c r="AE178" i="1"/>
  <c r="AE179" i="1" s="1"/>
  <c r="B337" i="1"/>
  <c r="E336" i="1"/>
  <c r="I197" i="1"/>
  <c r="C198" i="1"/>
  <c r="E334" i="2"/>
  <c r="B335" i="2"/>
  <c r="M336" i="1"/>
  <c r="P335" i="1"/>
  <c r="F153" i="2"/>
  <c r="N189" i="1" l="1"/>
  <c r="O189" i="1" s="1"/>
  <c r="X338" i="1"/>
  <c r="AA337" i="1"/>
  <c r="Z179" i="1"/>
  <c r="AB179" i="1" s="1"/>
  <c r="Y180" i="1" s="1"/>
  <c r="E337" i="1"/>
  <c r="B338" i="1"/>
  <c r="H153" i="2"/>
  <c r="C154" i="2" s="1"/>
  <c r="P336" i="1"/>
  <c r="M337" i="1"/>
  <c r="G198" i="1"/>
  <c r="D198" i="1"/>
  <c r="E335" i="2"/>
  <c r="B336" i="2"/>
  <c r="F198" i="1" l="1"/>
  <c r="C199" i="1" s="1"/>
  <c r="G199" i="1" s="1"/>
  <c r="R189" i="1"/>
  <c r="Q189" i="1" s="1"/>
  <c r="T189" i="1" s="1"/>
  <c r="J153" i="2"/>
  <c r="AA338" i="1"/>
  <c r="X339" i="1"/>
  <c r="AC180" i="1"/>
  <c r="Z180" i="1"/>
  <c r="AB180" i="1" s="1"/>
  <c r="B339" i="1"/>
  <c r="E338" i="1"/>
  <c r="D154" i="2"/>
  <c r="G154" i="2"/>
  <c r="P337" i="1"/>
  <c r="M338" i="1"/>
  <c r="B337" i="2"/>
  <c r="E336" i="2"/>
  <c r="I198" i="1" l="1"/>
  <c r="D199" i="1"/>
  <c r="F199" i="1" s="1"/>
  <c r="C200" i="1" s="1"/>
  <c r="G200" i="1" s="1"/>
  <c r="N190" i="1"/>
  <c r="O190" i="1" s="1"/>
  <c r="AA339" i="1"/>
  <c r="X340" i="1"/>
  <c r="AE180" i="1"/>
  <c r="Y181" i="1"/>
  <c r="AC181" i="1" s="1"/>
  <c r="E339" i="1"/>
  <c r="B340" i="1"/>
  <c r="P338" i="1"/>
  <c r="M339" i="1"/>
  <c r="E337" i="2"/>
  <c r="B338" i="2"/>
  <c r="F154" i="2"/>
  <c r="R190" i="1" l="1"/>
  <c r="Q190" i="1" s="1"/>
  <c r="T190" i="1" s="1"/>
  <c r="Z181" i="1"/>
  <c r="AA340" i="1"/>
  <c r="X341" i="1"/>
  <c r="AB181" i="1"/>
  <c r="AE181" i="1" s="1"/>
  <c r="D200" i="1"/>
  <c r="F200" i="1" s="1"/>
  <c r="I199" i="1"/>
  <c r="B341" i="1"/>
  <c r="E340" i="1"/>
  <c r="M340" i="1"/>
  <c r="P339" i="1"/>
  <c r="E338" i="2"/>
  <c r="B339" i="2"/>
  <c r="H154" i="2"/>
  <c r="C155" i="2" s="1"/>
  <c r="J154" i="2" l="1"/>
  <c r="Y182" i="1"/>
  <c r="X342" i="1"/>
  <c r="AA341" i="1"/>
  <c r="Z182" i="1"/>
  <c r="AC182" i="1"/>
  <c r="AE182" i="1"/>
  <c r="N191" i="1"/>
  <c r="O191" i="1" s="1"/>
  <c r="I200" i="1"/>
  <c r="C201" i="1"/>
  <c r="G201" i="1" s="1"/>
  <c r="B342" i="1"/>
  <c r="E341" i="1"/>
  <c r="B340" i="2"/>
  <c r="E339" i="2"/>
  <c r="G155" i="2"/>
  <c r="D155" i="2"/>
  <c r="P340" i="1"/>
  <c r="M341" i="1"/>
  <c r="X343" i="1" l="1"/>
  <c r="AA342" i="1"/>
  <c r="AB182" i="1"/>
  <c r="Y183" i="1" s="1"/>
  <c r="AC183" i="1" s="1"/>
  <c r="R191" i="1"/>
  <c r="Q191" i="1" s="1"/>
  <c r="D201" i="1"/>
  <c r="F201" i="1" s="1"/>
  <c r="I201" i="1" s="1"/>
  <c r="B343" i="1"/>
  <c r="E342" i="1"/>
  <c r="F155" i="2"/>
  <c r="E340" i="2"/>
  <c r="B341" i="2"/>
  <c r="M342" i="1"/>
  <c r="P341" i="1"/>
  <c r="X344" i="1" l="1"/>
  <c r="AA343" i="1"/>
  <c r="Z183" i="1"/>
  <c r="AB183" i="1" s="1"/>
  <c r="N192" i="1"/>
  <c r="T191" i="1"/>
  <c r="C202" i="1"/>
  <c r="D202" i="1" s="1"/>
  <c r="E343" i="1"/>
  <c r="B344" i="1"/>
  <c r="B342" i="2"/>
  <c r="E341" i="2"/>
  <c r="P342" i="1"/>
  <c r="M343" i="1"/>
  <c r="H155" i="2"/>
  <c r="C156" i="2" s="1"/>
  <c r="J155" i="2" l="1"/>
  <c r="AA344" i="1"/>
  <c r="X345" i="1"/>
  <c r="AE183" i="1"/>
  <c r="Y184" i="1"/>
  <c r="R192" i="1"/>
  <c r="O192" i="1"/>
  <c r="G202" i="1"/>
  <c r="F202" i="1" s="1"/>
  <c r="I202" i="1" s="1"/>
  <c r="B345" i="1"/>
  <c r="E344" i="1"/>
  <c r="D156" i="2"/>
  <c r="G156" i="2"/>
  <c r="M344" i="1"/>
  <c r="P343" i="1"/>
  <c r="E342" i="2"/>
  <c r="B343" i="2"/>
  <c r="F156" i="2" l="1"/>
  <c r="H156" i="2" s="1"/>
  <c r="C157" i="2" s="1"/>
  <c r="D157" i="2" s="1"/>
  <c r="X346" i="1"/>
  <c r="AA345" i="1"/>
  <c r="Z184" i="1"/>
  <c r="AC184" i="1"/>
  <c r="Q192" i="1"/>
  <c r="C203" i="1"/>
  <c r="G203" i="1" s="1"/>
  <c r="B346" i="1"/>
  <c r="E345" i="1"/>
  <c r="B344" i="2"/>
  <c r="E343" i="2"/>
  <c r="M345" i="1"/>
  <c r="P344" i="1"/>
  <c r="J156" i="2" l="1"/>
  <c r="G157" i="2"/>
  <c r="F157" i="2" s="1"/>
  <c r="H157" i="2" s="1"/>
  <c r="C158" i="2" s="1"/>
  <c r="D158" i="2" s="1"/>
  <c r="AA346" i="1"/>
  <c r="X347" i="1"/>
  <c r="AB184" i="1"/>
  <c r="AE184" i="1" s="1"/>
  <c r="T192" i="1"/>
  <c r="N193" i="1"/>
  <c r="D203" i="1"/>
  <c r="F203" i="1" s="1"/>
  <c r="I203" i="1" s="1"/>
  <c r="B347" i="1"/>
  <c r="E346" i="1"/>
  <c r="B345" i="2"/>
  <c r="E344" i="2"/>
  <c r="M346" i="1"/>
  <c r="P345" i="1"/>
  <c r="G158" i="2" l="1"/>
  <c r="F158" i="2" s="1"/>
  <c r="H158" i="2" s="1"/>
  <c r="C159" i="2" s="1"/>
  <c r="J157" i="2"/>
  <c r="X348" i="1"/>
  <c r="AA347" i="1"/>
  <c r="Y185" i="1"/>
  <c r="AC185" i="1" s="1"/>
  <c r="R193" i="1"/>
  <c r="O193" i="1"/>
  <c r="C204" i="1"/>
  <c r="B348" i="1"/>
  <c r="E347" i="1"/>
  <c r="M347" i="1"/>
  <c r="P346" i="1"/>
  <c r="B346" i="2"/>
  <c r="E345" i="2"/>
  <c r="J158" i="2" l="1"/>
  <c r="X349" i="1"/>
  <c r="AA348" i="1"/>
  <c r="Z185" i="1"/>
  <c r="AB185" i="1" s="1"/>
  <c r="AE185" i="1" s="1"/>
  <c r="Y186" i="1"/>
  <c r="Z186" i="1" s="1"/>
  <c r="Q193" i="1"/>
  <c r="N194" i="1" s="1"/>
  <c r="O194" i="1" s="1"/>
  <c r="G204" i="1"/>
  <c r="D204" i="1"/>
  <c r="E348" i="1"/>
  <c r="B349" i="1"/>
  <c r="D159" i="2"/>
  <c r="G159" i="2"/>
  <c r="M348" i="1"/>
  <c r="P347" i="1"/>
  <c r="B347" i="2"/>
  <c r="E346" i="2"/>
  <c r="T193" i="1" l="1"/>
  <c r="R194" i="1"/>
  <c r="Q194" i="1" s="1"/>
  <c r="N195" i="1" s="1"/>
  <c r="O195" i="1" s="1"/>
  <c r="X350" i="1"/>
  <c r="AA349" i="1"/>
  <c r="AC186" i="1"/>
  <c r="AB186" i="1"/>
  <c r="F204" i="1"/>
  <c r="B350" i="1"/>
  <c r="E349" i="1"/>
  <c r="F159" i="2"/>
  <c r="E347" i="2"/>
  <c r="B348" i="2"/>
  <c r="M349" i="1"/>
  <c r="P348" i="1"/>
  <c r="T194" i="1" l="1"/>
  <c r="R195" i="1"/>
  <c r="Q195" i="1" s="1"/>
  <c r="N196" i="1" s="1"/>
  <c r="X351" i="1"/>
  <c r="AA350" i="1"/>
  <c r="AE186" i="1"/>
  <c r="Y187" i="1"/>
  <c r="C205" i="1"/>
  <c r="I204" i="1"/>
  <c r="E350" i="1"/>
  <c r="B351" i="1"/>
  <c r="B349" i="2"/>
  <c r="E348" i="2"/>
  <c r="H159" i="2"/>
  <c r="C160" i="2" s="1"/>
  <c r="M350" i="1"/>
  <c r="P349" i="1"/>
  <c r="J159" i="2" l="1"/>
  <c r="AA351" i="1"/>
  <c r="X352" i="1"/>
  <c r="Z187" i="1"/>
  <c r="AC187" i="1"/>
  <c r="R196" i="1"/>
  <c r="O196" i="1"/>
  <c r="T195" i="1"/>
  <c r="G205" i="1"/>
  <c r="D205" i="1"/>
  <c r="B352" i="1"/>
  <c r="E351" i="1"/>
  <c r="D160" i="2"/>
  <c r="G160" i="2"/>
  <c r="E349" i="2"/>
  <c r="B350" i="2"/>
  <c r="P350" i="1"/>
  <c r="M351" i="1"/>
  <c r="F160" i="2" l="1"/>
  <c r="H160" i="2" s="1"/>
  <c r="C161" i="2" s="1"/>
  <c r="AA352" i="1"/>
  <c r="X353" i="1"/>
  <c r="AB187" i="1"/>
  <c r="Y188" i="1" s="1"/>
  <c r="Z188" i="1" s="1"/>
  <c r="AE187" i="1"/>
  <c r="Q196" i="1"/>
  <c r="T196" i="1" s="1"/>
  <c r="F205" i="1"/>
  <c r="C206" i="1" s="1"/>
  <c r="G206" i="1" s="1"/>
  <c r="E352" i="1"/>
  <c r="B353" i="1"/>
  <c r="M352" i="1"/>
  <c r="P351" i="1"/>
  <c r="B351" i="2"/>
  <c r="E350" i="2"/>
  <c r="N197" i="1" l="1"/>
  <c r="R197" i="1" s="1"/>
  <c r="J160" i="2"/>
  <c r="AA353" i="1"/>
  <c r="X354" i="1"/>
  <c r="AC188" i="1"/>
  <c r="AB188" i="1"/>
  <c r="Y189" i="1" s="1"/>
  <c r="Z189" i="1" s="1"/>
  <c r="AE188" i="1"/>
  <c r="D206" i="1"/>
  <c r="F206" i="1" s="1"/>
  <c r="C207" i="1" s="1"/>
  <c r="D207" i="1" s="1"/>
  <c r="I205" i="1"/>
  <c r="E353" i="1"/>
  <c r="B354" i="1"/>
  <c r="G161" i="2"/>
  <c r="D161" i="2"/>
  <c r="B352" i="2"/>
  <c r="E351" i="2"/>
  <c r="M353" i="1"/>
  <c r="P352" i="1"/>
  <c r="O197" i="1" l="1"/>
  <c r="Q197" i="1" s="1"/>
  <c r="I206" i="1"/>
  <c r="F161" i="2"/>
  <c r="H161" i="2" s="1"/>
  <c r="J161" i="2" s="1"/>
  <c r="AA354" i="1"/>
  <c r="X355" i="1"/>
  <c r="AC189" i="1"/>
  <c r="AB189" i="1"/>
  <c r="Y190" i="1" s="1"/>
  <c r="AC190" i="1" s="1"/>
  <c r="AE189" i="1"/>
  <c r="G207" i="1"/>
  <c r="F207" i="1" s="1"/>
  <c r="B355" i="1"/>
  <c r="E354" i="1"/>
  <c r="E352" i="2"/>
  <c r="B353" i="2"/>
  <c r="P353" i="1"/>
  <c r="M354" i="1"/>
  <c r="T197" i="1" l="1"/>
  <c r="N198" i="1"/>
  <c r="R198" i="1" s="1"/>
  <c r="C162" i="2"/>
  <c r="D162" i="2" s="1"/>
  <c r="AA355" i="1"/>
  <c r="X356" i="1"/>
  <c r="Z190" i="1"/>
  <c r="AB190" i="1" s="1"/>
  <c r="Y191" i="1" s="1"/>
  <c r="AC191" i="1" s="1"/>
  <c r="Z191" i="1"/>
  <c r="AE190" i="1"/>
  <c r="C208" i="1"/>
  <c r="I207" i="1"/>
  <c r="E355" i="1"/>
  <c r="B356" i="1"/>
  <c r="M355" i="1"/>
  <c r="P354" i="1"/>
  <c r="B354" i="2"/>
  <c r="E353" i="2"/>
  <c r="O198" i="1" l="1"/>
  <c r="Q198" i="1" s="1"/>
  <c r="N199" i="1" s="1"/>
  <c r="O199" i="1" s="1"/>
  <c r="G162" i="2"/>
  <c r="F162" i="2" s="1"/>
  <c r="H162" i="2" s="1"/>
  <c r="C163" i="2" s="1"/>
  <c r="X357" i="1"/>
  <c r="AA356" i="1"/>
  <c r="AB191" i="1"/>
  <c r="Y192" i="1" s="1"/>
  <c r="Z192" i="1" s="1"/>
  <c r="AE191" i="1"/>
  <c r="G208" i="1"/>
  <c r="D208" i="1"/>
  <c r="B357" i="1"/>
  <c r="E356" i="1"/>
  <c r="B355" i="2"/>
  <c r="E354" i="2"/>
  <c r="P355" i="1"/>
  <c r="M356" i="1"/>
  <c r="F208" i="1" l="1"/>
  <c r="T198" i="1"/>
  <c r="J162" i="2"/>
  <c r="R199" i="1"/>
  <c r="Q199" i="1" s="1"/>
  <c r="N200" i="1" s="1"/>
  <c r="AA357" i="1"/>
  <c r="X358" i="1"/>
  <c r="AC192" i="1"/>
  <c r="AB192" i="1" s="1"/>
  <c r="Y193" i="1" s="1"/>
  <c r="AE192" i="1"/>
  <c r="E357" i="1"/>
  <c r="B358" i="1"/>
  <c r="D163" i="2"/>
  <c r="G163" i="2"/>
  <c r="M357" i="1"/>
  <c r="P356" i="1"/>
  <c r="B356" i="2"/>
  <c r="E355" i="2"/>
  <c r="C209" i="1" l="1"/>
  <c r="I208" i="1"/>
  <c r="AA358" i="1"/>
  <c r="X359" i="1"/>
  <c r="Z193" i="1"/>
  <c r="AC193" i="1"/>
  <c r="AE193" i="1"/>
  <c r="O200" i="1"/>
  <c r="R200" i="1"/>
  <c r="T199" i="1"/>
  <c r="B359" i="1"/>
  <c r="E358" i="1"/>
  <c r="E356" i="2"/>
  <c r="B357" i="2"/>
  <c r="F163" i="2"/>
  <c r="P357" i="1"/>
  <c r="M358" i="1"/>
  <c r="G209" i="1" l="1"/>
  <c r="D209" i="1"/>
  <c r="AB193" i="1"/>
  <c r="Y194" i="1" s="1"/>
  <c r="X360" i="1"/>
  <c r="AA359" i="1"/>
  <c r="Q200" i="1"/>
  <c r="N201" i="1" s="1"/>
  <c r="O201" i="1" s="1"/>
  <c r="B360" i="1"/>
  <c r="E359" i="1"/>
  <c r="H163" i="2"/>
  <c r="C164" i="2" s="1"/>
  <c r="B358" i="2"/>
  <c r="E357" i="2"/>
  <c r="P358" i="1"/>
  <c r="M359" i="1"/>
  <c r="F209" i="1" l="1"/>
  <c r="C210" i="1" s="1"/>
  <c r="G210" i="1" s="1"/>
  <c r="T200" i="1"/>
  <c r="J163" i="2"/>
  <c r="X361" i="1"/>
  <c r="AA360" i="1"/>
  <c r="AC194" i="1"/>
  <c r="Z194" i="1"/>
  <c r="AB194" i="1" s="1"/>
  <c r="R201" i="1"/>
  <c r="Q201" i="1" s="1"/>
  <c r="N202" i="1" s="1"/>
  <c r="B361" i="1"/>
  <c r="E360" i="1"/>
  <c r="G164" i="2"/>
  <c r="D164" i="2"/>
  <c r="B359" i="2"/>
  <c r="E358" i="2"/>
  <c r="P359" i="1"/>
  <c r="M360" i="1"/>
  <c r="I209" i="1" l="1"/>
  <c r="D210" i="1"/>
  <c r="F210" i="1" s="1"/>
  <c r="C211" i="1" s="1"/>
  <c r="F164" i="2"/>
  <c r="H164" i="2" s="1"/>
  <c r="C165" i="2" s="1"/>
  <c r="D165" i="2" s="1"/>
  <c r="AE194" i="1"/>
  <c r="AE195" i="1" s="1"/>
  <c r="Y195" i="1"/>
  <c r="AA361" i="1"/>
  <c r="X362" i="1"/>
  <c r="R202" i="1"/>
  <c r="O202" i="1"/>
  <c r="T201" i="1"/>
  <c r="E361" i="1"/>
  <c r="B362" i="1"/>
  <c r="B360" i="2"/>
  <c r="E359" i="2"/>
  <c r="P360" i="1"/>
  <c r="M361" i="1"/>
  <c r="D211" i="1" l="1"/>
  <c r="G211" i="1"/>
  <c r="I210" i="1"/>
  <c r="Q202" i="1"/>
  <c r="N203" i="1" s="1"/>
  <c r="O203" i="1" s="1"/>
  <c r="G165" i="2"/>
  <c r="F165" i="2" s="1"/>
  <c r="H165" i="2" s="1"/>
  <c r="C166" i="2" s="1"/>
  <c r="D166" i="2" s="1"/>
  <c r="J164" i="2"/>
  <c r="AA362" i="1"/>
  <c r="X363" i="1"/>
  <c r="AC195" i="1"/>
  <c r="Z195" i="1"/>
  <c r="AB195" i="1" s="1"/>
  <c r="Y196" i="1" s="1"/>
  <c r="AE196" i="1"/>
  <c r="E362" i="1"/>
  <c r="B363" i="1"/>
  <c r="M362" i="1"/>
  <c r="P361" i="1"/>
  <c r="B361" i="2"/>
  <c r="E360" i="2"/>
  <c r="F211" i="1" l="1"/>
  <c r="C212" i="1" s="1"/>
  <c r="E212" i="1"/>
  <c r="T202" i="1"/>
  <c r="R203" i="1"/>
  <c r="Q203" i="1" s="1"/>
  <c r="N204" i="1" s="1"/>
  <c r="O204" i="1" s="1"/>
  <c r="I211" i="1"/>
  <c r="G212" i="1"/>
  <c r="D212" i="1"/>
  <c r="F212" i="1" s="1"/>
  <c r="J165" i="2"/>
  <c r="G166" i="2"/>
  <c r="F166" i="2" s="1"/>
  <c r="H166" i="2" s="1"/>
  <c r="C167" i="2" s="1"/>
  <c r="Z196" i="1"/>
  <c r="AB196" i="1" s="1"/>
  <c r="Y197" i="1" s="1"/>
  <c r="AC196" i="1"/>
  <c r="X364" i="1"/>
  <c r="AA363" i="1"/>
  <c r="B364" i="1"/>
  <c r="E363" i="1"/>
  <c r="B362" i="2"/>
  <c r="E361" i="2"/>
  <c r="P362" i="1"/>
  <c r="M363" i="1"/>
  <c r="I212" i="1" l="1"/>
  <c r="C213" i="1"/>
  <c r="T203" i="1"/>
  <c r="R204" i="1"/>
  <c r="Q204" i="1" s="1"/>
  <c r="J166" i="2"/>
  <c r="AA364" i="1"/>
  <c r="X365" i="1"/>
  <c r="AC197" i="1"/>
  <c r="Z197" i="1"/>
  <c r="AB197" i="1" s="1"/>
  <c r="AE197" i="1" s="1"/>
  <c r="B365" i="1"/>
  <c r="E364" i="1"/>
  <c r="G167" i="2"/>
  <c r="D167" i="2"/>
  <c r="F167" i="2" s="1"/>
  <c r="H167" i="2" s="1"/>
  <c r="P363" i="1"/>
  <c r="M364" i="1"/>
  <c r="E362" i="2"/>
  <c r="B363" i="2"/>
  <c r="D213" i="1" l="1"/>
  <c r="G213" i="1"/>
  <c r="N205" i="1"/>
  <c r="O205" i="1" s="1"/>
  <c r="T204" i="1"/>
  <c r="J167" i="2"/>
  <c r="Y198" i="1"/>
  <c r="AA365" i="1"/>
  <c r="X366" i="1"/>
  <c r="B366" i="1"/>
  <c r="E365" i="1"/>
  <c r="P364" i="1"/>
  <c r="M365" i="1"/>
  <c r="C168" i="2"/>
  <c r="E363" i="2"/>
  <c r="B364" i="2"/>
  <c r="R205" i="1" l="1"/>
  <c r="Q205" i="1" s="1"/>
  <c r="F213" i="1"/>
  <c r="X367" i="1"/>
  <c r="AA366" i="1"/>
  <c r="Z198" i="1"/>
  <c r="AC198" i="1"/>
  <c r="E366" i="1"/>
  <c r="B367" i="1"/>
  <c r="D168" i="2"/>
  <c r="G168" i="2"/>
  <c r="P365" i="1"/>
  <c r="M366" i="1"/>
  <c r="E364" i="2"/>
  <c r="B365" i="2"/>
  <c r="C214" i="1" l="1"/>
  <c r="I213" i="1"/>
  <c r="N206" i="1"/>
  <c r="O206" i="1" s="1"/>
  <c r="T205" i="1"/>
  <c r="F168" i="2"/>
  <c r="H168" i="2" s="1"/>
  <c r="C169" i="2" s="1"/>
  <c r="AB198" i="1"/>
  <c r="AA367" i="1"/>
  <c r="X368" i="1"/>
  <c r="B368" i="1"/>
  <c r="E367" i="1"/>
  <c r="M367" i="1"/>
  <c r="P366" i="1"/>
  <c r="B366" i="2"/>
  <c r="E365" i="2"/>
  <c r="R206" i="1" l="1"/>
  <c r="Q206" i="1" s="1"/>
  <c r="N207" i="1" s="1"/>
  <c r="G214" i="1"/>
  <c r="D214" i="1"/>
  <c r="F214" i="1" s="1"/>
  <c r="C215" i="1" s="1"/>
  <c r="J168" i="2"/>
  <c r="X369" i="1"/>
  <c r="AA368" i="1"/>
  <c r="AE198" i="1"/>
  <c r="AE199" i="1" s="1"/>
  <c r="Y199" i="1"/>
  <c r="E368" i="1"/>
  <c r="B369" i="1"/>
  <c r="D169" i="2"/>
  <c r="G169" i="2"/>
  <c r="M368" i="1"/>
  <c r="P367" i="1"/>
  <c r="E366" i="2"/>
  <c r="B367" i="2"/>
  <c r="T206" i="1" l="1"/>
  <c r="O207" i="1"/>
  <c r="Q207" i="1" s="1"/>
  <c r="R207" i="1"/>
  <c r="G215" i="1"/>
  <c r="D215" i="1"/>
  <c r="F215" i="1" s="1"/>
  <c r="C216" i="1" s="1"/>
  <c r="I214" i="1"/>
  <c r="F169" i="2"/>
  <c r="H169" i="2" s="1"/>
  <c r="C170" i="2" s="1"/>
  <c r="D170" i="2" s="1"/>
  <c r="Z199" i="1"/>
  <c r="AC199" i="1"/>
  <c r="AA369" i="1"/>
  <c r="X370" i="1"/>
  <c r="E369" i="1"/>
  <c r="B370" i="1"/>
  <c r="M369" i="1"/>
  <c r="P368" i="1"/>
  <c r="E367" i="2"/>
  <c r="B368" i="2"/>
  <c r="D216" i="1" l="1"/>
  <c r="G216" i="1"/>
  <c r="I215" i="1"/>
  <c r="G170" i="2"/>
  <c r="F170" i="2" s="1"/>
  <c r="J169" i="2"/>
  <c r="AB199" i="1"/>
  <c r="Y200" i="1" s="1"/>
  <c r="X371" i="1"/>
  <c r="AA370" i="1"/>
  <c r="AE200" i="1"/>
  <c r="T207" i="1"/>
  <c r="N208" i="1"/>
  <c r="E370" i="1"/>
  <c r="B371" i="1"/>
  <c r="B369" i="2"/>
  <c r="E368" i="2"/>
  <c r="M370" i="1"/>
  <c r="P369" i="1"/>
  <c r="F216" i="1" l="1"/>
  <c r="C217" i="1" s="1"/>
  <c r="D217" i="1" s="1"/>
  <c r="X372" i="1"/>
  <c r="AA371" i="1"/>
  <c r="AC200" i="1"/>
  <c r="Z200" i="1"/>
  <c r="AB200" i="1" s="1"/>
  <c r="Y201" i="1" s="1"/>
  <c r="AC201" i="1" s="1"/>
  <c r="Z201" i="1"/>
  <c r="O208" i="1"/>
  <c r="R208" i="1"/>
  <c r="E371" i="1"/>
  <c r="B372" i="1"/>
  <c r="E369" i="2"/>
  <c r="B370" i="2"/>
  <c r="H170" i="2"/>
  <c r="C171" i="2" s="1"/>
  <c r="P370" i="1"/>
  <c r="M371" i="1"/>
  <c r="G217" i="1" l="1"/>
  <c r="F217" i="1" s="1"/>
  <c r="C218" i="1" s="1"/>
  <c r="G218" i="1" s="1"/>
  <c r="I216" i="1"/>
  <c r="I217" i="1"/>
  <c r="J170" i="2"/>
  <c r="AA372" i="1"/>
  <c r="X373" i="1"/>
  <c r="AB201" i="1"/>
  <c r="Q208" i="1"/>
  <c r="E372" i="1"/>
  <c r="B373" i="1"/>
  <c r="M372" i="1"/>
  <c r="P371" i="1"/>
  <c r="B371" i="2"/>
  <c r="E370" i="2"/>
  <c r="G171" i="2"/>
  <c r="D171" i="2"/>
  <c r="D218" i="1" l="1"/>
  <c r="F218" i="1" s="1"/>
  <c r="F171" i="2"/>
  <c r="H171" i="2" s="1"/>
  <c r="C172" i="2" s="1"/>
  <c r="D172" i="2" s="1"/>
  <c r="AA373" i="1"/>
  <c r="X374" i="1"/>
  <c r="AE201" i="1"/>
  <c r="Y202" i="1"/>
  <c r="N209" i="1"/>
  <c r="T208" i="1"/>
  <c r="E373" i="1"/>
  <c r="B374" i="1"/>
  <c r="B372" i="2"/>
  <c r="E371" i="2"/>
  <c r="M373" i="1"/>
  <c r="P372" i="1"/>
  <c r="C219" i="1" l="1"/>
  <c r="I218" i="1"/>
  <c r="J171" i="2"/>
  <c r="G172" i="2"/>
  <c r="F172" i="2" s="1"/>
  <c r="AA374" i="1"/>
  <c r="X375" i="1"/>
  <c r="Z202" i="1"/>
  <c r="AC202" i="1"/>
  <c r="O209" i="1"/>
  <c r="R209" i="1"/>
  <c r="E374" i="1"/>
  <c r="B375" i="1"/>
  <c r="M374" i="1"/>
  <c r="P373" i="1"/>
  <c r="E372" i="2"/>
  <c r="B373" i="2"/>
  <c r="G219" i="1" l="1"/>
  <c r="D219" i="1"/>
  <c r="AB202" i="1"/>
  <c r="X376" i="1"/>
  <c r="AA375" i="1"/>
  <c r="AE202" i="1"/>
  <c r="Y203" i="1"/>
  <c r="Q209" i="1"/>
  <c r="N210" i="1" s="1"/>
  <c r="O210" i="1" s="1"/>
  <c r="B376" i="1"/>
  <c r="E375" i="1"/>
  <c r="M375" i="1"/>
  <c r="P374" i="1"/>
  <c r="H172" i="2"/>
  <c r="J172" i="2" s="1"/>
  <c r="B374" i="2"/>
  <c r="E373" i="2"/>
  <c r="F219" i="1" l="1"/>
  <c r="C220" i="1" s="1"/>
  <c r="G220" i="1" s="1"/>
  <c r="I219" i="1"/>
  <c r="T209" i="1"/>
  <c r="C173" i="2"/>
  <c r="D173" i="2" s="1"/>
  <c r="X377" i="1"/>
  <c r="AA376" i="1"/>
  <c r="R210" i="1"/>
  <c r="Q210" i="1" s="1"/>
  <c r="N211" i="1" s="1"/>
  <c r="AC203" i="1"/>
  <c r="Z203" i="1"/>
  <c r="B377" i="1"/>
  <c r="E376" i="1"/>
  <c r="E374" i="2"/>
  <c r="B375" i="2"/>
  <c r="P375" i="1"/>
  <c r="M376" i="1"/>
  <c r="D220" i="1" l="1"/>
  <c r="F220" i="1" s="1"/>
  <c r="C221" i="1" s="1"/>
  <c r="D221" i="1" s="1"/>
  <c r="G173" i="2"/>
  <c r="F173" i="2" s="1"/>
  <c r="H173" i="2" s="1"/>
  <c r="C174" i="2" s="1"/>
  <c r="D174" i="2" s="1"/>
  <c r="AA377" i="1"/>
  <c r="X378" i="1"/>
  <c r="AB203" i="1"/>
  <c r="O211" i="1"/>
  <c r="R211" i="1"/>
  <c r="T210" i="1"/>
  <c r="E377" i="1"/>
  <c r="B378" i="1"/>
  <c r="E375" i="2"/>
  <c r="B376" i="2"/>
  <c r="M377" i="1"/>
  <c r="P376" i="1"/>
  <c r="G221" i="1" l="1"/>
  <c r="F221" i="1" s="1"/>
  <c r="I220" i="1"/>
  <c r="G174" i="2"/>
  <c r="F174" i="2" s="1"/>
  <c r="H174" i="2" s="1"/>
  <c r="C175" i="2" s="1"/>
  <c r="G175" i="2" s="1"/>
  <c r="J173" i="2"/>
  <c r="AA378" i="1"/>
  <c r="X379" i="1"/>
  <c r="Y204" i="1"/>
  <c r="AE203" i="1"/>
  <c r="Q211" i="1"/>
  <c r="N212" i="1" s="1"/>
  <c r="E378" i="1"/>
  <c r="B379" i="1"/>
  <c r="M378" i="1"/>
  <c r="P377" i="1"/>
  <c r="B377" i="2"/>
  <c r="E376" i="2"/>
  <c r="I221" i="1" l="1"/>
  <c r="C222" i="1"/>
  <c r="J174" i="2"/>
  <c r="D175" i="2"/>
  <c r="F175" i="2" s="1"/>
  <c r="H175" i="2" s="1"/>
  <c r="C176" i="2" s="1"/>
  <c r="G176" i="2" s="1"/>
  <c r="X380" i="1"/>
  <c r="AA379" i="1"/>
  <c r="AC204" i="1"/>
  <c r="Z204" i="1"/>
  <c r="R212" i="1"/>
  <c r="O212" i="1"/>
  <c r="T211" i="1"/>
  <c r="E379" i="1"/>
  <c r="B380" i="1"/>
  <c r="B378" i="2"/>
  <c r="E377" i="2"/>
  <c r="P378" i="1"/>
  <c r="M379" i="1"/>
  <c r="D222" i="1" l="1"/>
  <c r="G222" i="1"/>
  <c r="Q212" i="1"/>
  <c r="J175" i="2"/>
  <c r="D176" i="2"/>
  <c r="F176" i="2" s="1"/>
  <c r="AA380" i="1"/>
  <c r="X381" i="1"/>
  <c r="AB204" i="1"/>
  <c r="B381" i="1"/>
  <c r="E380" i="1"/>
  <c r="M380" i="1"/>
  <c r="P379" i="1"/>
  <c r="E378" i="2"/>
  <c r="B379" i="2"/>
  <c r="P212" i="1" l="1"/>
  <c r="N213" i="1" s="1"/>
  <c r="F222" i="1"/>
  <c r="C223" i="1" s="1"/>
  <c r="G223" i="1" s="1"/>
  <c r="I222" i="1"/>
  <c r="X382" i="1"/>
  <c r="AA381" i="1"/>
  <c r="AE204" i="1"/>
  <c r="Y205" i="1"/>
  <c r="E381" i="1"/>
  <c r="B382" i="1"/>
  <c r="B380" i="2"/>
  <c r="E379" i="2"/>
  <c r="H176" i="2"/>
  <c r="C177" i="2" s="1"/>
  <c r="M381" i="1"/>
  <c r="P380" i="1"/>
  <c r="D223" i="1" l="1"/>
  <c r="F223" i="1" s="1"/>
  <c r="C224" i="1" s="1"/>
  <c r="D224" i="1" s="1"/>
  <c r="R213" i="1"/>
  <c r="O213" i="1"/>
  <c r="Q213" i="1" s="1"/>
  <c r="N214" i="1" s="1"/>
  <c r="R214" i="1" s="1"/>
  <c r="T212" i="1"/>
  <c r="T213" i="1"/>
  <c r="J176" i="2"/>
  <c r="X383" i="1"/>
  <c r="AA382" i="1"/>
  <c r="AC205" i="1"/>
  <c r="Z205" i="1"/>
  <c r="AB205" i="1" s="1"/>
  <c r="AE205" i="1" s="1"/>
  <c r="E382" i="1"/>
  <c r="B383" i="1"/>
  <c r="D177" i="2"/>
  <c r="G177" i="2"/>
  <c r="M382" i="1"/>
  <c r="P381" i="1"/>
  <c r="B381" i="2"/>
  <c r="E380" i="2"/>
  <c r="O214" i="1" l="1"/>
  <c r="Q214" i="1" s="1"/>
  <c r="N215" i="1" s="1"/>
  <c r="R215" i="1" s="1"/>
  <c r="I223" i="1"/>
  <c r="G224" i="1"/>
  <c r="F224" i="1" s="1"/>
  <c r="C225" i="1" s="1"/>
  <c r="G225" i="1" s="1"/>
  <c r="T214" i="1"/>
  <c r="F177" i="2"/>
  <c r="H177" i="2" s="1"/>
  <c r="C178" i="2" s="1"/>
  <c r="D178" i="2" s="1"/>
  <c r="X384" i="1"/>
  <c r="AA383" i="1"/>
  <c r="Y206" i="1"/>
  <c r="B384" i="1"/>
  <c r="E383" i="1"/>
  <c r="P382" i="1"/>
  <c r="M383" i="1"/>
  <c r="E381" i="2"/>
  <c r="B382" i="2"/>
  <c r="O215" i="1" l="1"/>
  <c r="Q215" i="1" s="1"/>
  <c r="N216" i="1" s="1"/>
  <c r="O216" i="1" s="1"/>
  <c r="T215" i="1"/>
  <c r="G178" i="2"/>
  <c r="F178" i="2" s="1"/>
  <c r="H178" i="2" s="1"/>
  <c r="C179" i="2" s="1"/>
  <c r="D179" i="2" s="1"/>
  <c r="J177" i="2"/>
  <c r="X385" i="1"/>
  <c r="AA384" i="1"/>
  <c r="AC206" i="1"/>
  <c r="Z206" i="1"/>
  <c r="AB206" i="1" s="1"/>
  <c r="AE206" i="1" s="1"/>
  <c r="I224" i="1"/>
  <c r="D225" i="1"/>
  <c r="F225" i="1" s="1"/>
  <c r="C226" i="1" s="1"/>
  <c r="G226" i="1" s="1"/>
  <c r="B385" i="1"/>
  <c r="E384" i="1"/>
  <c r="E382" i="2"/>
  <c r="B383" i="2"/>
  <c r="M384" i="1"/>
  <c r="P383" i="1"/>
  <c r="R216" i="1" l="1"/>
  <c r="Q216" i="1" s="1"/>
  <c r="N217" i="1" s="1"/>
  <c r="R217" i="1" s="1"/>
  <c r="J178" i="2"/>
  <c r="G179" i="2"/>
  <c r="F179" i="2" s="1"/>
  <c r="H179" i="2" s="1"/>
  <c r="C180" i="2" s="1"/>
  <c r="Y207" i="1"/>
  <c r="X386" i="1"/>
  <c r="AA385" i="1"/>
  <c r="Z207" i="1"/>
  <c r="AC207" i="1"/>
  <c r="T216" i="1"/>
  <c r="I225" i="1"/>
  <c r="D226" i="1"/>
  <c r="F226" i="1" s="1"/>
  <c r="B386" i="1"/>
  <c r="E385" i="1"/>
  <c r="M385" i="1"/>
  <c r="P384" i="1"/>
  <c r="E383" i="2"/>
  <c r="B384" i="2"/>
  <c r="G180" i="2" l="1"/>
  <c r="D180" i="2"/>
  <c r="J179" i="2"/>
  <c r="AA386" i="1"/>
  <c r="X387" i="1"/>
  <c r="O217" i="1"/>
  <c r="Q217" i="1" s="1"/>
  <c r="AB207" i="1"/>
  <c r="E386" i="1"/>
  <c r="B387" i="1"/>
  <c r="C227" i="1"/>
  <c r="I226" i="1"/>
  <c r="E384" i="2"/>
  <c r="B385" i="2"/>
  <c r="P385" i="1"/>
  <c r="M386" i="1"/>
  <c r="F180" i="2" l="1"/>
  <c r="H180" i="2" s="1"/>
  <c r="C181" i="2" s="1"/>
  <c r="D181" i="2" s="1"/>
  <c r="X388" i="1"/>
  <c r="AA387" i="1"/>
  <c r="AE207" i="1"/>
  <c r="Y208" i="1"/>
  <c r="T217" i="1"/>
  <c r="N218" i="1"/>
  <c r="B388" i="1"/>
  <c r="E387" i="1"/>
  <c r="D227" i="1"/>
  <c r="G227" i="1"/>
  <c r="B386" i="2"/>
  <c r="E385" i="2"/>
  <c r="M387" i="1"/>
  <c r="P386" i="1"/>
  <c r="G181" i="2" l="1"/>
  <c r="F181" i="2" s="1"/>
  <c r="J180" i="2"/>
  <c r="X389" i="1"/>
  <c r="AA388" i="1"/>
  <c r="Z208" i="1"/>
  <c r="AC208" i="1"/>
  <c r="AE208" i="1"/>
  <c r="O218" i="1"/>
  <c r="R218" i="1"/>
  <c r="F227" i="1"/>
  <c r="I227" i="1" s="1"/>
  <c r="E388" i="1"/>
  <c r="B389" i="1"/>
  <c r="P387" i="1"/>
  <c r="M388" i="1"/>
  <c r="B387" i="2"/>
  <c r="E386" i="2"/>
  <c r="Q218" i="1" l="1"/>
  <c r="X390" i="1"/>
  <c r="AA389" i="1"/>
  <c r="AB208" i="1"/>
  <c r="Y209" i="1" s="1"/>
  <c r="AC209" i="1" s="1"/>
  <c r="Z209" i="1"/>
  <c r="AE209" i="1"/>
  <c r="C228" i="1"/>
  <c r="G228" i="1" s="1"/>
  <c r="E389" i="1"/>
  <c r="B390" i="1"/>
  <c r="E387" i="2"/>
  <c r="B388" i="2"/>
  <c r="H181" i="2"/>
  <c r="C182" i="2" s="1"/>
  <c r="P388" i="1"/>
  <c r="M389" i="1"/>
  <c r="N219" i="1" l="1"/>
  <c r="T218" i="1"/>
  <c r="J181" i="2"/>
  <c r="AB209" i="1"/>
  <c r="Y210" i="1" s="1"/>
  <c r="AA390" i="1"/>
  <c r="X391" i="1"/>
  <c r="AC210" i="1"/>
  <c r="Z210" i="1"/>
  <c r="AB210" i="1" s="1"/>
  <c r="AE210" i="1" s="1"/>
  <c r="D228" i="1"/>
  <c r="F228" i="1" s="1"/>
  <c r="I228" i="1" s="1"/>
  <c r="B391" i="1"/>
  <c r="E390" i="1"/>
  <c r="G182" i="2"/>
  <c r="D182" i="2"/>
  <c r="E388" i="2"/>
  <c r="B389" i="2"/>
  <c r="M390" i="1"/>
  <c r="P389" i="1"/>
  <c r="F182" i="2" l="1"/>
  <c r="H182" i="2" s="1"/>
  <c r="C183" i="2" s="1"/>
  <c r="R219" i="1"/>
  <c r="O219" i="1"/>
  <c r="Q219" i="1" s="1"/>
  <c r="T219" i="1" s="1"/>
  <c r="AA391" i="1"/>
  <c r="X392" i="1"/>
  <c r="AA392" i="1" s="1"/>
  <c r="Y211" i="1"/>
  <c r="AC211" i="1" s="1"/>
  <c r="C229" i="1"/>
  <c r="G229" i="1" s="1"/>
  <c r="E391" i="1"/>
  <c r="B392" i="1"/>
  <c r="E392" i="1" s="1"/>
  <c r="F25" i="1" s="1"/>
  <c r="I19" i="1" s="1"/>
  <c r="P390" i="1"/>
  <c r="M391" i="1"/>
  <c r="E389" i="2"/>
  <c r="B390" i="2"/>
  <c r="AB25" i="1" l="1"/>
  <c r="AE19" i="1" s="1"/>
  <c r="N220" i="1"/>
  <c r="R220" i="1" s="1"/>
  <c r="J182" i="2"/>
  <c r="Z211" i="1"/>
  <c r="AB211" i="1" s="1"/>
  <c r="Y212" i="1" s="1"/>
  <c r="AC212" i="1" s="1"/>
  <c r="AE211" i="1"/>
  <c r="D229" i="1"/>
  <c r="F229" i="1" s="1"/>
  <c r="I229" i="1" s="1"/>
  <c r="D183" i="2"/>
  <c r="G183" i="2"/>
  <c r="P391" i="1"/>
  <c r="M392" i="1"/>
  <c r="E390" i="2"/>
  <c r="B391" i="2"/>
  <c r="O220" i="1" l="1"/>
  <c r="Q220" i="1" s="1"/>
  <c r="F183" i="2"/>
  <c r="H183" i="2" s="1"/>
  <c r="C184" i="2" s="1"/>
  <c r="Z212" i="1"/>
  <c r="AB212" i="1" s="1"/>
  <c r="Y213" i="1" s="1"/>
  <c r="AC213" i="1" s="1"/>
  <c r="AE212" i="1"/>
  <c r="C230" i="1"/>
  <c r="D230" i="1" s="1"/>
  <c r="E391" i="2"/>
  <c r="F24" i="2" s="1"/>
  <c r="P392" i="1"/>
  <c r="Q25" i="1" s="1"/>
  <c r="J183" i="2" l="1"/>
  <c r="Z213" i="1"/>
  <c r="AB213" i="1" s="1"/>
  <c r="Y214" i="1" s="1"/>
  <c r="AE213" i="1"/>
  <c r="N221" i="1"/>
  <c r="T220" i="1"/>
  <c r="G230" i="1"/>
  <c r="F230" i="1" s="1"/>
  <c r="G184" i="2"/>
  <c r="D184" i="2"/>
  <c r="T19" i="1"/>
  <c r="AC214" i="1" l="1"/>
  <c r="Z214" i="1"/>
  <c r="R221" i="1"/>
  <c r="O221" i="1"/>
  <c r="I230" i="1"/>
  <c r="C231" i="1"/>
  <c r="F184" i="2"/>
  <c r="AB214" i="1" l="1"/>
  <c r="Q221" i="1"/>
  <c r="N222" i="1" s="1"/>
  <c r="O222" i="1" s="1"/>
  <c r="D231" i="1"/>
  <c r="G231" i="1"/>
  <c r="H184" i="2"/>
  <c r="C185" i="2" s="1"/>
  <c r="F231" i="1" l="1"/>
  <c r="C232" i="1" s="1"/>
  <c r="D232" i="1" s="1"/>
  <c r="T221" i="1"/>
  <c r="J184" i="2"/>
  <c r="R222" i="1"/>
  <c r="Q222" i="1" s="1"/>
  <c r="N223" i="1" s="1"/>
  <c r="R223" i="1" s="1"/>
  <c r="Y215" i="1"/>
  <c r="AE214" i="1"/>
  <c r="D185" i="2"/>
  <c r="G185" i="2"/>
  <c r="I231" i="1" l="1"/>
  <c r="G232" i="1"/>
  <c r="F232" i="1" s="1"/>
  <c r="C233" i="1" s="1"/>
  <c r="T222" i="1"/>
  <c r="O223" i="1"/>
  <c r="Q223" i="1" s="1"/>
  <c r="N224" i="1" s="1"/>
  <c r="Z215" i="1"/>
  <c r="AB215" i="1" s="1"/>
  <c r="Y216" i="1" s="1"/>
  <c r="AC215" i="1"/>
  <c r="F185" i="2"/>
  <c r="I232" i="1" l="1"/>
  <c r="T223" i="1"/>
  <c r="O224" i="1"/>
  <c r="R224" i="1"/>
  <c r="AE215" i="1"/>
  <c r="Z216" i="1"/>
  <c r="AC216" i="1"/>
  <c r="D233" i="1"/>
  <c r="G233" i="1"/>
  <c r="H185" i="2"/>
  <c r="C186" i="2" s="1"/>
  <c r="Q224" i="1" l="1"/>
  <c r="N225" i="1" s="1"/>
  <c r="O225" i="1" s="1"/>
  <c r="J185" i="2"/>
  <c r="AB216" i="1"/>
  <c r="F233" i="1"/>
  <c r="C234" i="1" s="1"/>
  <c r="G234" i="1" s="1"/>
  <c r="G186" i="2"/>
  <c r="D186" i="2"/>
  <c r="F186" i="2" l="1"/>
  <c r="H186" i="2" s="1"/>
  <c r="C187" i="2" s="1"/>
  <c r="R225" i="1"/>
  <c r="Q225" i="1" s="1"/>
  <c r="N226" i="1" s="1"/>
  <c r="T224" i="1"/>
  <c r="Y217" i="1"/>
  <c r="AE216" i="1"/>
  <c r="I233" i="1"/>
  <c r="D234" i="1"/>
  <c r="F234" i="1" s="1"/>
  <c r="J186" i="2" l="1"/>
  <c r="R226" i="1"/>
  <c r="O226" i="1"/>
  <c r="Q226" i="1" s="1"/>
  <c r="T225" i="1"/>
  <c r="AC217" i="1"/>
  <c r="Z217" i="1"/>
  <c r="AB217" i="1" s="1"/>
  <c r="Y218" i="1" s="1"/>
  <c r="C235" i="1"/>
  <c r="I234" i="1"/>
  <c r="D187" i="2"/>
  <c r="G187" i="2"/>
  <c r="T226" i="1" l="1"/>
  <c r="N227" i="1"/>
  <c r="O227" i="1" s="1"/>
  <c r="F187" i="2"/>
  <c r="H187" i="2" s="1"/>
  <c r="C188" i="2" s="1"/>
  <c r="Z218" i="1"/>
  <c r="AC218" i="1"/>
  <c r="AE217" i="1"/>
  <c r="G235" i="1"/>
  <c r="D235" i="1"/>
  <c r="R227" i="1" l="1"/>
  <c r="Q227" i="1" s="1"/>
  <c r="N228" i="1" s="1"/>
  <c r="F235" i="1"/>
  <c r="J187" i="2"/>
  <c r="AB218" i="1"/>
  <c r="Y219" i="1" s="1"/>
  <c r="AC219" i="1" s="1"/>
  <c r="C236" i="1"/>
  <c r="I235" i="1"/>
  <c r="D188" i="2"/>
  <c r="G188" i="2"/>
  <c r="T227" i="1" l="1"/>
  <c r="F188" i="2"/>
  <c r="H188" i="2" s="1"/>
  <c r="C189" i="2" s="1"/>
  <c r="Z219" i="1"/>
  <c r="AB219" i="1" s="1"/>
  <c r="Y220" i="1" s="1"/>
  <c r="AE218" i="1"/>
  <c r="R228" i="1"/>
  <c r="O228" i="1"/>
  <c r="G236" i="1"/>
  <c r="D236" i="1"/>
  <c r="J188" i="2" l="1"/>
  <c r="AC220" i="1"/>
  <c r="Z220" i="1"/>
  <c r="AE219" i="1"/>
  <c r="Q228" i="1"/>
  <c r="N229" i="1" s="1"/>
  <c r="R229" i="1" s="1"/>
  <c r="F236" i="1"/>
  <c r="C237" i="1" s="1"/>
  <c r="D237" i="1" s="1"/>
  <c r="G189" i="2"/>
  <c r="D189" i="2"/>
  <c r="T228" i="1" l="1"/>
  <c r="F189" i="2"/>
  <c r="H189" i="2" s="1"/>
  <c r="J189" i="2" s="1"/>
  <c r="AB220" i="1"/>
  <c r="O229" i="1"/>
  <c r="Q229" i="1" s="1"/>
  <c r="N230" i="1" s="1"/>
  <c r="I236" i="1"/>
  <c r="G237" i="1"/>
  <c r="F237" i="1" s="1"/>
  <c r="T229" i="1" l="1"/>
  <c r="C190" i="2"/>
  <c r="G190" i="2" s="1"/>
  <c r="AE220" i="1"/>
  <c r="Y221" i="1"/>
  <c r="R230" i="1"/>
  <c r="O230" i="1"/>
  <c r="Q230" i="1" s="1"/>
  <c r="C238" i="1"/>
  <c r="I237" i="1"/>
  <c r="D190" i="2" l="1"/>
  <c r="F190" i="2" s="1"/>
  <c r="Z221" i="1"/>
  <c r="AC221" i="1"/>
  <c r="T230" i="1"/>
  <c r="N231" i="1"/>
  <c r="D238" i="1"/>
  <c r="G238" i="1"/>
  <c r="H190" i="2" l="1"/>
  <c r="C191" i="2" s="1"/>
  <c r="AB221" i="1"/>
  <c r="R231" i="1"/>
  <c r="O231" i="1"/>
  <c r="Q231" i="1" s="1"/>
  <c r="N232" i="1" s="1"/>
  <c r="F238" i="1"/>
  <c r="T231" i="1" l="1"/>
  <c r="J190" i="2"/>
  <c r="G191" i="2"/>
  <c r="D191" i="2"/>
  <c r="Y222" i="1"/>
  <c r="AE221" i="1"/>
  <c r="O232" i="1"/>
  <c r="R232" i="1"/>
  <c r="C239" i="1"/>
  <c r="I238" i="1"/>
  <c r="F191" i="2" l="1"/>
  <c r="H191" i="2" s="1"/>
  <c r="C192" i="2" s="1"/>
  <c r="D192" i="2" s="1"/>
  <c r="Z222" i="1"/>
  <c r="AC222" i="1"/>
  <c r="Q232" i="1"/>
  <c r="G239" i="1"/>
  <c r="D239" i="1"/>
  <c r="F239" i="1" l="1"/>
  <c r="I239" i="1" s="1"/>
  <c r="J191" i="2"/>
  <c r="G192" i="2"/>
  <c r="F192" i="2" s="1"/>
  <c r="H192" i="2" s="1"/>
  <c r="C193" i="2" s="1"/>
  <c r="G193" i="2" s="1"/>
  <c r="AB222" i="1"/>
  <c r="N233" i="1"/>
  <c r="T232" i="1"/>
  <c r="C240" i="1" l="1"/>
  <c r="D240" i="1" s="1"/>
  <c r="D193" i="2"/>
  <c r="F193" i="2" s="1"/>
  <c r="J192" i="2"/>
  <c r="AE222" i="1"/>
  <c r="Y223" i="1"/>
  <c r="R233" i="1"/>
  <c r="O233" i="1"/>
  <c r="Q233" i="1" s="1"/>
  <c r="N234" i="1" s="1"/>
  <c r="G240" i="1" l="1"/>
  <c r="F240" i="1" s="1"/>
  <c r="H193" i="2"/>
  <c r="C194" i="2" s="1"/>
  <c r="G194" i="2" s="1"/>
  <c r="AE223" i="1"/>
  <c r="AC223" i="1"/>
  <c r="Z223" i="1"/>
  <c r="AB223" i="1" s="1"/>
  <c r="Y224" i="1" s="1"/>
  <c r="Z224" i="1" s="1"/>
  <c r="R234" i="1"/>
  <c r="O234" i="1"/>
  <c r="Q234" i="1" s="1"/>
  <c r="N235" i="1" s="1"/>
  <c r="T233" i="1"/>
  <c r="T234" i="1" l="1"/>
  <c r="D194" i="2"/>
  <c r="F194" i="2" s="1"/>
  <c r="H194" i="2" s="1"/>
  <c r="C195" i="2" s="1"/>
  <c r="J193" i="2"/>
  <c r="AC224" i="1"/>
  <c r="AB224" i="1" s="1"/>
  <c r="O235" i="1"/>
  <c r="R235" i="1"/>
  <c r="I240" i="1"/>
  <c r="C241" i="1"/>
  <c r="J194" i="2" l="1"/>
  <c r="AE224" i="1"/>
  <c r="Y225" i="1"/>
  <c r="Q235" i="1"/>
  <c r="D241" i="1"/>
  <c r="G241" i="1"/>
  <c r="D195" i="2"/>
  <c r="G195" i="2"/>
  <c r="Z225" i="1" l="1"/>
  <c r="AC225" i="1"/>
  <c r="N236" i="1"/>
  <c r="T235" i="1"/>
  <c r="F241" i="1"/>
  <c r="F195" i="2"/>
  <c r="AB225" i="1" l="1"/>
  <c r="O236" i="1"/>
  <c r="R236" i="1"/>
  <c r="C242" i="1"/>
  <c r="I241" i="1"/>
  <c r="H195" i="2"/>
  <c r="C196" i="2" s="1"/>
  <c r="J195" i="2" l="1"/>
  <c r="Y226" i="1"/>
  <c r="AE225" i="1"/>
  <c r="Q236" i="1"/>
  <c r="G242" i="1"/>
  <c r="D242" i="1"/>
  <c r="D196" i="2"/>
  <c r="G196" i="2"/>
  <c r="F242" i="1" l="1"/>
  <c r="C243" i="1" s="1"/>
  <c r="G243" i="1" s="1"/>
  <c r="Z226" i="1"/>
  <c r="AC226" i="1"/>
  <c r="N237" i="1"/>
  <c r="T236" i="1"/>
  <c r="F196" i="2"/>
  <c r="I242" i="1" l="1"/>
  <c r="D243" i="1"/>
  <c r="F243" i="1" s="1"/>
  <c r="C244" i="1" s="1"/>
  <c r="D244" i="1" s="1"/>
  <c r="AB226" i="1"/>
  <c r="O237" i="1"/>
  <c r="R237" i="1"/>
  <c r="H196" i="2"/>
  <c r="C197" i="2" s="1"/>
  <c r="J196" i="2" l="1"/>
  <c r="Y227" i="1"/>
  <c r="AE226" i="1"/>
  <c r="Q237" i="1"/>
  <c r="N238" i="1" s="1"/>
  <c r="O238" i="1" s="1"/>
  <c r="G244" i="1"/>
  <c r="F244" i="1" s="1"/>
  <c r="I243" i="1"/>
  <c r="G197" i="2"/>
  <c r="D197" i="2"/>
  <c r="T237" i="1" l="1"/>
  <c r="F197" i="2"/>
  <c r="H197" i="2" s="1"/>
  <c r="J197" i="2" s="1"/>
  <c r="AC227" i="1"/>
  <c r="Z227" i="1"/>
  <c r="AB227" i="1" s="1"/>
  <c r="AE227" i="1" s="1"/>
  <c r="R238" i="1"/>
  <c r="Q238" i="1" s="1"/>
  <c r="N239" i="1" s="1"/>
  <c r="R239" i="1" s="1"/>
  <c r="I244" i="1"/>
  <c r="C245" i="1"/>
  <c r="T238" i="1" l="1"/>
  <c r="C198" i="2"/>
  <c r="G198" i="2" s="1"/>
  <c r="Y228" i="1"/>
  <c r="O239" i="1"/>
  <c r="Q239" i="1" s="1"/>
  <c r="N240" i="1" s="1"/>
  <c r="O240" i="1" s="1"/>
  <c r="D245" i="1"/>
  <c r="G245" i="1"/>
  <c r="T239" i="1" l="1"/>
  <c r="D198" i="2"/>
  <c r="F198" i="2" s="1"/>
  <c r="H198" i="2" s="1"/>
  <c r="C199" i="2" s="1"/>
  <c r="G199" i="2" s="1"/>
  <c r="AC228" i="1"/>
  <c r="Z228" i="1"/>
  <c r="AB228" i="1" s="1"/>
  <c r="AE228" i="1" s="1"/>
  <c r="R240" i="1"/>
  <c r="Q240" i="1" s="1"/>
  <c r="F245" i="1"/>
  <c r="C246" i="1" s="1"/>
  <c r="G246" i="1" s="1"/>
  <c r="D199" i="2" l="1"/>
  <c r="F199" i="2" s="1"/>
  <c r="H199" i="2" s="1"/>
  <c r="C200" i="2" s="1"/>
  <c r="J198" i="2"/>
  <c r="Y229" i="1"/>
  <c r="T240" i="1"/>
  <c r="N241" i="1"/>
  <c r="I245" i="1"/>
  <c r="D246" i="1"/>
  <c r="F246" i="1" s="1"/>
  <c r="J199" i="2" l="1"/>
  <c r="Z229" i="1"/>
  <c r="AC229" i="1"/>
  <c r="O241" i="1"/>
  <c r="R241" i="1"/>
  <c r="C247" i="1"/>
  <c r="I246" i="1"/>
  <c r="D200" i="2"/>
  <c r="G200" i="2"/>
  <c r="Q241" i="1" l="1"/>
  <c r="N242" i="1" s="1"/>
  <c r="R242" i="1" s="1"/>
  <c r="F200" i="2"/>
  <c r="H200" i="2" s="1"/>
  <c r="C201" i="2" s="1"/>
  <c r="AB229" i="1"/>
  <c r="G247" i="1"/>
  <c r="D247" i="1"/>
  <c r="F247" i="1" s="1"/>
  <c r="C248" i="1" s="1"/>
  <c r="T241" i="1" l="1"/>
  <c r="O242" i="1"/>
  <c r="Q242" i="1" s="1"/>
  <c r="J200" i="2"/>
  <c r="Y230" i="1"/>
  <c r="AE229" i="1"/>
  <c r="D248" i="1"/>
  <c r="G248" i="1"/>
  <c r="I247" i="1"/>
  <c r="G201" i="2"/>
  <c r="D201" i="2"/>
  <c r="T242" i="1" l="1"/>
  <c r="N243" i="1"/>
  <c r="R243" i="1" s="1"/>
  <c r="F201" i="2"/>
  <c r="H201" i="2" s="1"/>
  <c r="C202" i="2" s="1"/>
  <c r="G202" i="2" s="1"/>
  <c r="AC230" i="1"/>
  <c r="Z230" i="1"/>
  <c r="AB230" i="1" s="1"/>
  <c r="Y231" i="1" s="1"/>
  <c r="F248" i="1"/>
  <c r="C249" i="1" s="1"/>
  <c r="G249" i="1" s="1"/>
  <c r="O243" i="1" l="1"/>
  <c r="Q243" i="1" s="1"/>
  <c r="T243" i="1" s="1"/>
  <c r="I248" i="1"/>
  <c r="D202" i="2"/>
  <c r="F202" i="2" s="1"/>
  <c r="H202" i="2" s="1"/>
  <c r="C203" i="2" s="1"/>
  <c r="G203" i="2" s="1"/>
  <c r="J201" i="2"/>
  <c r="Z231" i="1"/>
  <c r="AC231" i="1"/>
  <c r="AE230" i="1"/>
  <c r="D249" i="1"/>
  <c r="F249" i="1" s="1"/>
  <c r="C250" i="1" s="1"/>
  <c r="G250" i="1" s="1"/>
  <c r="N244" i="1" l="1"/>
  <c r="R244" i="1" s="1"/>
  <c r="I249" i="1"/>
  <c r="D203" i="2"/>
  <c r="F203" i="2" s="1"/>
  <c r="H203" i="2" s="1"/>
  <c r="C204" i="2" s="1"/>
  <c r="J202" i="2"/>
  <c r="AB231" i="1"/>
  <c r="D250" i="1"/>
  <c r="F250" i="1" s="1"/>
  <c r="C251" i="1" s="1"/>
  <c r="G251" i="1" s="1"/>
  <c r="O244" i="1" l="1"/>
  <c r="Q244" i="1" s="1"/>
  <c r="T244" i="1" s="1"/>
  <c r="I250" i="1"/>
  <c r="J203" i="2"/>
  <c r="AE231" i="1"/>
  <c r="Y232" i="1"/>
  <c r="D251" i="1"/>
  <c r="F251" i="1" s="1"/>
  <c r="C252" i="1" s="1"/>
  <c r="G252" i="1" s="1"/>
  <c r="G204" i="2"/>
  <c r="D204" i="2"/>
  <c r="N245" i="1" l="1"/>
  <c r="I251" i="1"/>
  <c r="F204" i="2"/>
  <c r="H204" i="2" s="1"/>
  <c r="C205" i="2" s="1"/>
  <c r="AC232" i="1"/>
  <c r="Z232" i="1"/>
  <c r="R245" i="1"/>
  <c r="O245" i="1"/>
  <c r="D252" i="1"/>
  <c r="F252" i="1" s="1"/>
  <c r="C253" i="1" s="1"/>
  <c r="D253" i="1" s="1"/>
  <c r="J204" i="2" l="1"/>
  <c r="AB232" i="1"/>
  <c r="AE232" i="1" s="1"/>
  <c r="Y233" i="1"/>
  <c r="Q245" i="1"/>
  <c r="G253" i="1"/>
  <c r="F253" i="1" s="1"/>
  <c r="C254" i="1" s="1"/>
  <c r="D254" i="1" s="1"/>
  <c r="I252" i="1"/>
  <c r="G205" i="2"/>
  <c r="D205" i="2"/>
  <c r="F205" i="2" l="1"/>
  <c r="H205" i="2" s="1"/>
  <c r="C206" i="2" s="1"/>
  <c r="N246" i="1"/>
  <c r="O246" i="1" s="1"/>
  <c r="T245" i="1"/>
  <c r="Z233" i="1"/>
  <c r="AC233" i="1"/>
  <c r="I253" i="1"/>
  <c r="G254" i="1"/>
  <c r="F254" i="1" s="1"/>
  <c r="C255" i="1" s="1"/>
  <c r="G255" i="1" s="1"/>
  <c r="R246" i="1" l="1"/>
  <c r="Q246" i="1" s="1"/>
  <c r="T246" i="1" s="1"/>
  <c r="J205" i="2"/>
  <c r="AB233" i="1"/>
  <c r="D255" i="1"/>
  <c r="F255" i="1" s="1"/>
  <c r="I254" i="1"/>
  <c r="G206" i="2"/>
  <c r="D206" i="2"/>
  <c r="F206" i="2" s="1"/>
  <c r="N247" i="1" l="1"/>
  <c r="O247" i="1" s="1"/>
  <c r="Y234" i="1"/>
  <c r="AE233" i="1"/>
  <c r="R247" i="1"/>
  <c r="I255" i="1"/>
  <c r="C256" i="1"/>
  <c r="G256" i="1" s="1"/>
  <c r="H206" i="2"/>
  <c r="C207" i="2" s="1"/>
  <c r="Q247" i="1" l="1"/>
  <c r="T247" i="1" s="1"/>
  <c r="J206" i="2"/>
  <c r="Z234" i="1"/>
  <c r="AC234" i="1"/>
  <c r="N248" i="1"/>
  <c r="D256" i="1"/>
  <c r="F256" i="1" s="1"/>
  <c r="G207" i="2"/>
  <c r="D207" i="2"/>
  <c r="F207" i="2" s="1"/>
  <c r="H207" i="2" s="1"/>
  <c r="J207" i="2" l="1"/>
  <c r="AB234" i="1"/>
  <c r="R248" i="1"/>
  <c r="O248" i="1"/>
  <c r="C208" i="2"/>
  <c r="C257" i="1"/>
  <c r="I256" i="1"/>
  <c r="Q248" i="1" l="1"/>
  <c r="N249" i="1" s="1"/>
  <c r="T248" i="1"/>
  <c r="AE234" i="1"/>
  <c r="Y235" i="1"/>
  <c r="R249" i="1"/>
  <c r="O249" i="1"/>
  <c r="D257" i="1"/>
  <c r="G257" i="1"/>
  <c r="D208" i="2"/>
  <c r="G208" i="2"/>
  <c r="F208" i="2" l="1"/>
  <c r="H208" i="2" s="1"/>
  <c r="J208" i="2" s="1"/>
  <c r="AC235" i="1"/>
  <c r="Z235" i="1"/>
  <c r="AB235" i="1" s="1"/>
  <c r="Y236" i="1" s="1"/>
  <c r="Q249" i="1"/>
  <c r="F257" i="1"/>
  <c r="C209" i="2" l="1"/>
  <c r="D209" i="2" s="1"/>
  <c r="N250" i="1"/>
  <c r="R250" i="1" s="1"/>
  <c r="T249" i="1"/>
  <c r="Z236" i="1"/>
  <c r="AC236" i="1"/>
  <c r="AE235" i="1"/>
  <c r="O250" i="1"/>
  <c r="I257" i="1"/>
  <c r="C258" i="1"/>
  <c r="G209" i="2" l="1"/>
  <c r="F209" i="2" s="1"/>
  <c r="H209" i="2" s="1"/>
  <c r="C210" i="2" s="1"/>
  <c r="G210" i="2" s="1"/>
  <c r="Q250" i="1"/>
  <c r="AB236" i="1"/>
  <c r="Y237" i="1" s="1"/>
  <c r="AC237" i="1" s="1"/>
  <c r="T250" i="1"/>
  <c r="N251" i="1"/>
  <c r="G258" i="1"/>
  <c r="D258" i="1"/>
  <c r="D210" i="2" l="1"/>
  <c r="F210" i="2" s="1"/>
  <c r="H210" i="2" s="1"/>
  <c r="J209" i="2"/>
  <c r="F258" i="1"/>
  <c r="C259" i="1" s="1"/>
  <c r="G259" i="1" s="1"/>
  <c r="Z237" i="1"/>
  <c r="AB237" i="1" s="1"/>
  <c r="Y238" i="1" s="1"/>
  <c r="AE236" i="1"/>
  <c r="AE237" i="1" s="1"/>
  <c r="O251" i="1"/>
  <c r="R251" i="1"/>
  <c r="D259" i="1" l="1"/>
  <c r="F259" i="1" s="1"/>
  <c r="C260" i="1" s="1"/>
  <c r="G260" i="1" s="1"/>
  <c r="I258" i="1"/>
  <c r="J210" i="2"/>
  <c r="C211" i="2"/>
  <c r="D211" i="2" s="1"/>
  <c r="AC238" i="1"/>
  <c r="Z238" i="1"/>
  <c r="AB238" i="1" s="1"/>
  <c r="Q251" i="1"/>
  <c r="G211" i="2" l="1"/>
  <c r="F211" i="2" s="1"/>
  <c r="N252" i="1"/>
  <c r="R252" i="1" s="1"/>
  <c r="T251" i="1"/>
  <c r="Y239" i="1"/>
  <c r="AE238" i="1"/>
  <c r="O252" i="1"/>
  <c r="Q252" i="1" s="1"/>
  <c r="N253" i="1" s="1"/>
  <c r="R253" i="1" s="1"/>
  <c r="D260" i="1"/>
  <c r="F260" i="1" s="1"/>
  <c r="C261" i="1" s="1"/>
  <c r="I259" i="1"/>
  <c r="T252" i="1" l="1"/>
  <c r="AC239" i="1"/>
  <c r="Z239" i="1"/>
  <c r="AB239" i="1" s="1"/>
  <c r="AE239" i="1" s="1"/>
  <c r="O253" i="1"/>
  <c r="Q253" i="1" s="1"/>
  <c r="N254" i="1" s="1"/>
  <c r="D261" i="1"/>
  <c r="G261" i="1"/>
  <c r="I260" i="1"/>
  <c r="H211" i="2"/>
  <c r="C212" i="2" s="1"/>
  <c r="T253" i="1" l="1"/>
  <c r="J211" i="2"/>
  <c r="Y240" i="1"/>
  <c r="R254" i="1"/>
  <c r="O254" i="1"/>
  <c r="F261" i="1"/>
  <c r="C262" i="1" s="1"/>
  <c r="G212" i="2"/>
  <c r="D212" i="2"/>
  <c r="F212" i="2" l="1"/>
  <c r="Q254" i="1"/>
  <c r="T254" i="1" s="1"/>
  <c r="Z240" i="1"/>
  <c r="AC240" i="1"/>
  <c r="G262" i="1"/>
  <c r="D262" i="1"/>
  <c r="I261" i="1"/>
  <c r="H212" i="2"/>
  <c r="C213" i="2" s="1"/>
  <c r="F262" i="1" l="1"/>
  <c r="C263" i="1" s="1"/>
  <c r="D263" i="1" s="1"/>
  <c r="N255" i="1"/>
  <c r="R255" i="1" s="1"/>
  <c r="J212" i="2"/>
  <c r="AB240" i="1"/>
  <c r="D213" i="2"/>
  <c r="G213" i="2"/>
  <c r="O255" i="1" l="1"/>
  <c r="Q255" i="1" s="1"/>
  <c r="N256" i="1" s="1"/>
  <c r="O256" i="1" s="1"/>
  <c r="I262" i="1"/>
  <c r="G263" i="1"/>
  <c r="F263" i="1" s="1"/>
  <c r="C264" i="1" s="1"/>
  <c r="G264" i="1" s="1"/>
  <c r="Y241" i="1"/>
  <c r="AE240" i="1"/>
  <c r="F213" i="2"/>
  <c r="R256" i="1" l="1"/>
  <c r="Q256" i="1" s="1"/>
  <c r="T256" i="1" s="1"/>
  <c r="T255" i="1"/>
  <c r="I263" i="1"/>
  <c r="AC241" i="1"/>
  <c r="Z241" i="1"/>
  <c r="AB241" i="1" s="1"/>
  <c r="D264" i="1"/>
  <c r="F264" i="1" s="1"/>
  <c r="H213" i="2"/>
  <c r="C214" i="2" s="1"/>
  <c r="J213" i="2" l="1"/>
  <c r="Y242" i="1"/>
  <c r="AE241" i="1"/>
  <c r="N257" i="1"/>
  <c r="R257" i="1" s="1"/>
  <c r="I264" i="1"/>
  <c r="C265" i="1"/>
  <c r="G214" i="2"/>
  <c r="D214" i="2"/>
  <c r="F214" i="2" s="1"/>
  <c r="H214" i="2" s="1"/>
  <c r="J214" i="2" l="1"/>
  <c r="O257" i="1"/>
  <c r="Q257" i="1" s="1"/>
  <c r="T257" i="1" s="1"/>
  <c r="Z242" i="1"/>
  <c r="AC242" i="1"/>
  <c r="G265" i="1"/>
  <c r="D265" i="1"/>
  <c r="C215" i="2"/>
  <c r="N258" i="1" l="1"/>
  <c r="O258" i="1" s="1"/>
  <c r="AB242" i="1"/>
  <c r="F265" i="1"/>
  <c r="I265" i="1" s="1"/>
  <c r="D215" i="2"/>
  <c r="G215" i="2"/>
  <c r="F215" i="2" l="1"/>
  <c r="H215" i="2" s="1"/>
  <c r="C216" i="2" s="1"/>
  <c r="R258" i="1"/>
  <c r="Q258" i="1" s="1"/>
  <c r="N259" i="1" s="1"/>
  <c r="R259" i="1" s="1"/>
  <c r="AE242" i="1"/>
  <c r="Y243" i="1"/>
  <c r="C266" i="1"/>
  <c r="G266" i="1" s="1"/>
  <c r="T258" i="1" l="1"/>
  <c r="J215" i="2"/>
  <c r="O259" i="1"/>
  <c r="Q259" i="1" s="1"/>
  <c r="N260" i="1" s="1"/>
  <c r="AC243" i="1"/>
  <c r="Z243" i="1"/>
  <c r="AB243" i="1" s="1"/>
  <c r="AE243" i="1" s="1"/>
  <c r="D266" i="1"/>
  <c r="F266" i="1" s="1"/>
  <c r="I266" i="1" s="1"/>
  <c r="G216" i="2"/>
  <c r="D216" i="2"/>
  <c r="F216" i="2" s="1"/>
  <c r="T259" i="1" l="1"/>
  <c r="O260" i="1"/>
  <c r="R260" i="1"/>
  <c r="Y244" i="1"/>
  <c r="C267" i="1"/>
  <c r="D267" i="1" s="1"/>
  <c r="H216" i="2"/>
  <c r="C217" i="2" s="1"/>
  <c r="Q260" i="1" l="1"/>
  <c r="N261" i="1" s="1"/>
  <c r="O261" i="1" s="1"/>
  <c r="J216" i="2"/>
  <c r="Z244" i="1"/>
  <c r="AC244" i="1"/>
  <c r="G267" i="1"/>
  <c r="F267" i="1" s="1"/>
  <c r="I267" i="1" s="1"/>
  <c r="D217" i="2"/>
  <c r="G217" i="2"/>
  <c r="T260" i="1" l="1"/>
  <c r="R261" i="1"/>
  <c r="Q261" i="1" s="1"/>
  <c r="AB244" i="1"/>
  <c r="C268" i="1"/>
  <c r="G268" i="1" s="1"/>
  <c r="F217" i="2"/>
  <c r="AE244" i="1" l="1"/>
  <c r="Y245" i="1"/>
  <c r="T261" i="1"/>
  <c r="N262" i="1"/>
  <c r="D268" i="1"/>
  <c r="F268" i="1" s="1"/>
  <c r="I268" i="1" s="1"/>
  <c r="H217" i="2"/>
  <c r="C218" i="2" s="1"/>
  <c r="J217" i="2" l="1"/>
  <c r="Z245" i="1"/>
  <c r="AC245" i="1"/>
  <c r="O262" i="1"/>
  <c r="R262" i="1"/>
  <c r="C269" i="1"/>
  <c r="D269" i="1" s="1"/>
  <c r="G218" i="2"/>
  <c r="D218" i="2"/>
  <c r="F218" i="2" l="1"/>
  <c r="H218" i="2" s="1"/>
  <c r="J218" i="2" s="1"/>
  <c r="AB245" i="1"/>
  <c r="Q262" i="1"/>
  <c r="G269" i="1"/>
  <c r="F269" i="1" s="1"/>
  <c r="N263" i="1" l="1"/>
  <c r="O263" i="1" s="1"/>
  <c r="T262" i="1"/>
  <c r="C219" i="2"/>
  <c r="D219" i="2" s="1"/>
  <c r="AE245" i="1"/>
  <c r="Y246" i="1"/>
  <c r="C270" i="1"/>
  <c r="I269" i="1"/>
  <c r="R263" i="1" l="1"/>
  <c r="Q263" i="1" s="1"/>
  <c r="T263" i="1" s="1"/>
  <c r="G219" i="2"/>
  <c r="F219" i="2" s="1"/>
  <c r="Z246" i="1"/>
  <c r="AC246" i="1"/>
  <c r="D270" i="1"/>
  <c r="G270" i="1"/>
  <c r="N264" i="1" l="1"/>
  <c r="O264" i="1" s="1"/>
  <c r="H219" i="2"/>
  <c r="C220" i="2" s="1"/>
  <c r="G220" i="2" s="1"/>
  <c r="AB246" i="1"/>
  <c r="F270" i="1"/>
  <c r="C271" i="1" s="1"/>
  <c r="D271" i="1" s="1"/>
  <c r="R264" i="1" l="1"/>
  <c r="Q264" i="1" s="1"/>
  <c r="N265" i="1" s="1"/>
  <c r="O265" i="1" s="1"/>
  <c r="T264" i="1"/>
  <c r="D220" i="2"/>
  <c r="F220" i="2" s="1"/>
  <c r="H220" i="2" s="1"/>
  <c r="C221" i="2" s="1"/>
  <c r="D221" i="2" s="1"/>
  <c r="J219" i="2"/>
  <c r="AE246" i="1"/>
  <c r="Y247" i="1"/>
  <c r="I270" i="1"/>
  <c r="G271" i="1"/>
  <c r="F271" i="1" s="1"/>
  <c r="R265" i="1" l="1"/>
  <c r="Q265" i="1" s="1"/>
  <c r="N266" i="1" s="1"/>
  <c r="R266" i="1" s="1"/>
  <c r="G221" i="2"/>
  <c r="F221" i="2" s="1"/>
  <c r="H221" i="2" s="1"/>
  <c r="C222" i="2" s="1"/>
  <c r="J220" i="2"/>
  <c r="Z247" i="1"/>
  <c r="AC247" i="1"/>
  <c r="C272" i="1"/>
  <c r="I271" i="1"/>
  <c r="O266" i="1" l="1"/>
  <c r="Q266" i="1" s="1"/>
  <c r="N267" i="1" s="1"/>
  <c r="T265" i="1"/>
  <c r="T266" i="1" s="1"/>
  <c r="J221" i="2"/>
  <c r="AB247" i="1"/>
  <c r="Y248" i="1" s="1"/>
  <c r="AE247" i="1"/>
  <c r="R267" i="1"/>
  <c r="O267" i="1"/>
  <c r="Q267" i="1" s="1"/>
  <c r="N268" i="1" s="1"/>
  <c r="D272" i="1"/>
  <c r="G272" i="1"/>
  <c r="G222" i="2"/>
  <c r="D222" i="2"/>
  <c r="T267" i="1" l="1"/>
  <c r="F222" i="2"/>
  <c r="H222" i="2" s="1"/>
  <c r="J222" i="2" s="1"/>
  <c r="AC248" i="1"/>
  <c r="Z248" i="1"/>
  <c r="AB248" i="1" s="1"/>
  <c r="O268" i="1"/>
  <c r="R268" i="1"/>
  <c r="F272" i="1"/>
  <c r="C223" i="2" l="1"/>
  <c r="D223" i="2" s="1"/>
  <c r="Y249" i="1"/>
  <c r="AE248" i="1"/>
  <c r="Q268" i="1"/>
  <c r="T268" i="1" s="1"/>
  <c r="I272" i="1"/>
  <c r="C273" i="1"/>
  <c r="N269" i="1" l="1"/>
  <c r="O269" i="1" s="1"/>
  <c r="G223" i="2"/>
  <c r="F223" i="2" s="1"/>
  <c r="H223" i="2" s="1"/>
  <c r="C224" i="2" s="1"/>
  <c r="Z249" i="1"/>
  <c r="AC249" i="1"/>
  <c r="G273" i="1"/>
  <c r="D273" i="1"/>
  <c r="R269" i="1" l="1"/>
  <c r="Q269" i="1" s="1"/>
  <c r="F273" i="1"/>
  <c r="I273" i="1" s="1"/>
  <c r="J223" i="2"/>
  <c r="AB249" i="1"/>
  <c r="C274" i="1"/>
  <c r="D224" i="2"/>
  <c r="G224" i="2"/>
  <c r="T269" i="1" l="1"/>
  <c r="N270" i="1"/>
  <c r="R270" i="1" s="1"/>
  <c r="F224" i="2"/>
  <c r="H224" i="2" s="1"/>
  <c r="C225" i="2" s="1"/>
  <c r="G225" i="2" s="1"/>
  <c r="Y250" i="1"/>
  <c r="AE249" i="1"/>
  <c r="D274" i="1"/>
  <c r="G274" i="1"/>
  <c r="J224" i="2" l="1"/>
  <c r="D225" i="2"/>
  <c r="F225" i="2" s="1"/>
  <c r="H225" i="2" s="1"/>
  <c r="C226" i="2" s="1"/>
  <c r="O270" i="1"/>
  <c r="Q270" i="1" s="1"/>
  <c r="N271" i="1" s="1"/>
  <c r="R271" i="1" s="1"/>
  <c r="Z250" i="1"/>
  <c r="AC250" i="1"/>
  <c r="F274" i="1"/>
  <c r="T270" i="1" l="1"/>
  <c r="O271" i="1"/>
  <c r="Q271" i="1" s="1"/>
  <c r="N272" i="1" s="1"/>
  <c r="J225" i="2"/>
  <c r="AB250" i="1"/>
  <c r="C275" i="1"/>
  <c r="I274" i="1"/>
  <c r="G226" i="2"/>
  <c r="D226" i="2"/>
  <c r="F226" i="2" s="1"/>
  <c r="H226" i="2" s="1"/>
  <c r="T271" i="1" l="1"/>
  <c r="J226" i="2"/>
  <c r="Y251" i="1"/>
  <c r="AE250" i="1"/>
  <c r="O272" i="1"/>
  <c r="R272" i="1"/>
  <c r="D275" i="1"/>
  <c r="G275" i="1"/>
  <c r="C227" i="2"/>
  <c r="AC251" i="1" l="1"/>
  <c r="Z251" i="1"/>
  <c r="AB251" i="1" s="1"/>
  <c r="Y252" i="1" s="1"/>
  <c r="Q272" i="1"/>
  <c r="N273" i="1" s="1"/>
  <c r="F275" i="1"/>
  <c r="G227" i="2"/>
  <c r="D227" i="2"/>
  <c r="T272" i="1" l="1"/>
  <c r="F227" i="2"/>
  <c r="H227" i="2" s="1"/>
  <c r="J227" i="2" s="1"/>
  <c r="AC252" i="1"/>
  <c r="Z252" i="1"/>
  <c r="AB252" i="1" s="1"/>
  <c r="Y253" i="1" s="1"/>
  <c r="AE251" i="1"/>
  <c r="R273" i="1"/>
  <c r="O273" i="1"/>
  <c r="I275" i="1"/>
  <c r="C276" i="1"/>
  <c r="Q273" i="1" l="1"/>
  <c r="T273" i="1" s="1"/>
  <c r="C228" i="2"/>
  <c r="D228" i="2" s="1"/>
  <c r="Z253" i="1"/>
  <c r="AC253" i="1"/>
  <c r="AE252" i="1"/>
  <c r="D276" i="1"/>
  <c r="G276" i="1"/>
  <c r="N274" i="1" l="1"/>
  <c r="O274" i="1" s="1"/>
  <c r="G228" i="2"/>
  <c r="F228" i="2" s="1"/>
  <c r="R274" i="1"/>
  <c r="AB253" i="1"/>
  <c r="Y254" i="1" s="1"/>
  <c r="F276" i="1"/>
  <c r="Q274" i="1" l="1"/>
  <c r="N275" i="1" s="1"/>
  <c r="O275" i="1" s="1"/>
  <c r="T274" i="1"/>
  <c r="H228" i="2"/>
  <c r="J228" i="2" s="1"/>
  <c r="Z254" i="1"/>
  <c r="AC254" i="1"/>
  <c r="AE253" i="1"/>
  <c r="C277" i="1"/>
  <c r="I276" i="1"/>
  <c r="R275" i="1" l="1"/>
  <c r="C229" i="2"/>
  <c r="G229" i="2" s="1"/>
  <c r="AB254" i="1"/>
  <c r="AE254" i="1"/>
  <c r="Y255" i="1"/>
  <c r="Q275" i="1"/>
  <c r="N276" i="1" s="1"/>
  <c r="O276" i="1" s="1"/>
  <c r="G277" i="1"/>
  <c r="D277" i="1"/>
  <c r="F277" i="1" l="1"/>
  <c r="C278" i="1" s="1"/>
  <c r="G278" i="1" s="1"/>
  <c r="T275" i="1"/>
  <c r="D229" i="2"/>
  <c r="F229" i="2" s="1"/>
  <c r="H229" i="2" s="1"/>
  <c r="C230" i="2" s="1"/>
  <c r="R276" i="1"/>
  <c r="Q276" i="1" s="1"/>
  <c r="N277" i="1" s="1"/>
  <c r="Z255" i="1"/>
  <c r="AC255" i="1"/>
  <c r="I277" i="1" l="1"/>
  <c r="D278" i="1"/>
  <c r="F278" i="1" s="1"/>
  <c r="T276" i="1"/>
  <c r="J229" i="2"/>
  <c r="R277" i="1"/>
  <c r="O277" i="1"/>
  <c r="AB255" i="1"/>
  <c r="D230" i="2"/>
  <c r="G230" i="2"/>
  <c r="Q277" i="1" l="1"/>
  <c r="N278" i="1" s="1"/>
  <c r="R278" i="1" s="1"/>
  <c r="Y256" i="1"/>
  <c r="AE255" i="1"/>
  <c r="I278" i="1"/>
  <c r="C279" i="1"/>
  <c r="F230" i="2"/>
  <c r="T277" i="1" l="1"/>
  <c r="O278" i="1"/>
  <c r="Q278" i="1" s="1"/>
  <c r="N279" i="1" s="1"/>
  <c r="R279" i="1" s="1"/>
  <c r="Z256" i="1"/>
  <c r="AB256" i="1" s="1"/>
  <c r="AE256" i="1" s="1"/>
  <c r="AC256" i="1"/>
  <c r="D279" i="1"/>
  <c r="G279" i="1"/>
  <c r="H230" i="2"/>
  <c r="C231" i="2" s="1"/>
  <c r="O279" i="1" l="1"/>
  <c r="Q279" i="1" s="1"/>
  <c r="N280" i="1" s="1"/>
  <c r="O280" i="1" s="1"/>
  <c r="T278" i="1"/>
  <c r="J230" i="2"/>
  <c r="Y257" i="1"/>
  <c r="F279" i="1"/>
  <c r="C280" i="1" s="1"/>
  <c r="D280" i="1" s="1"/>
  <c r="D231" i="2"/>
  <c r="G231" i="2"/>
  <c r="T279" i="1" l="1"/>
  <c r="R280" i="1"/>
  <c r="Q280" i="1" s="1"/>
  <c r="N281" i="1" s="1"/>
  <c r="O281" i="1" s="1"/>
  <c r="F231" i="2"/>
  <c r="H231" i="2" s="1"/>
  <c r="C232" i="2" s="1"/>
  <c r="AC257" i="1"/>
  <c r="Z257" i="1"/>
  <c r="AB257" i="1" s="1"/>
  <c r="AE257" i="1" s="1"/>
  <c r="G280" i="1"/>
  <c r="F280" i="1" s="1"/>
  <c r="I279" i="1"/>
  <c r="R281" i="1" l="1"/>
  <c r="T280" i="1"/>
  <c r="Q281" i="1"/>
  <c r="T281" i="1" s="1"/>
  <c r="J231" i="2"/>
  <c r="Y258" i="1"/>
  <c r="I280" i="1"/>
  <c r="C281" i="1"/>
  <c r="G232" i="2"/>
  <c r="D232" i="2"/>
  <c r="F232" i="2" s="1"/>
  <c r="N282" i="1" l="1"/>
  <c r="AC258" i="1"/>
  <c r="Z258" i="1"/>
  <c r="AB258" i="1" s="1"/>
  <c r="Y259" i="1" s="1"/>
  <c r="O282" i="1"/>
  <c r="R282" i="1"/>
  <c r="D281" i="1"/>
  <c r="G281" i="1"/>
  <c r="H232" i="2"/>
  <c r="C233" i="2" s="1"/>
  <c r="J232" i="2" l="1"/>
  <c r="Z259" i="1"/>
  <c r="AC259" i="1"/>
  <c r="AE258" i="1"/>
  <c r="Q282" i="1"/>
  <c r="F281" i="1"/>
  <c r="I281" i="1" s="1"/>
  <c r="G233" i="2"/>
  <c r="D233" i="2"/>
  <c r="F233" i="2" l="1"/>
  <c r="H233" i="2" s="1"/>
  <c r="J233" i="2" s="1"/>
  <c r="AE259" i="1"/>
  <c r="AB259" i="1"/>
  <c r="Y260" i="1" s="1"/>
  <c r="N283" i="1"/>
  <c r="T282" i="1"/>
  <c r="C282" i="1"/>
  <c r="G282" i="1" s="1"/>
  <c r="C234" i="2" l="1"/>
  <c r="D234" i="2" s="1"/>
  <c r="AC260" i="1"/>
  <c r="Z260" i="1"/>
  <c r="AB260" i="1" s="1"/>
  <c r="Y261" i="1" s="1"/>
  <c r="O283" i="1"/>
  <c r="R283" i="1"/>
  <c r="D282" i="1"/>
  <c r="F282" i="1" s="1"/>
  <c r="I282" i="1" s="1"/>
  <c r="G234" i="2" l="1"/>
  <c r="AE260" i="1"/>
  <c r="AC261" i="1"/>
  <c r="Z261" i="1"/>
  <c r="AB261" i="1" s="1"/>
  <c r="Y262" i="1" s="1"/>
  <c r="Q283" i="1"/>
  <c r="C283" i="1"/>
  <c r="G283" i="1" s="1"/>
  <c r="F234" i="2"/>
  <c r="AC262" i="1" l="1"/>
  <c r="Z262" i="1"/>
  <c r="AE261" i="1"/>
  <c r="N284" i="1"/>
  <c r="T283" i="1"/>
  <c r="D283" i="1"/>
  <c r="F283" i="1" s="1"/>
  <c r="C284" i="1" s="1"/>
  <c r="D284" i="1" s="1"/>
  <c r="H234" i="2"/>
  <c r="C235" i="2" s="1"/>
  <c r="I283" i="1" l="1"/>
  <c r="J234" i="2"/>
  <c r="AB262" i="1"/>
  <c r="Y263" i="1" s="1"/>
  <c r="R284" i="1"/>
  <c r="O284" i="1"/>
  <c r="G284" i="1"/>
  <c r="F284" i="1" s="1"/>
  <c r="G235" i="2"/>
  <c r="D235" i="2"/>
  <c r="F235" i="2" s="1"/>
  <c r="H235" i="2" s="1"/>
  <c r="C236" i="2" s="1"/>
  <c r="J235" i="2" l="1"/>
  <c r="AC263" i="1"/>
  <c r="Z263" i="1"/>
  <c r="AB263" i="1" s="1"/>
  <c r="Y264" i="1" s="1"/>
  <c r="AE262" i="1"/>
  <c r="AE263" i="1" s="1"/>
  <c r="Q284" i="1"/>
  <c r="C285" i="1"/>
  <c r="I284" i="1"/>
  <c r="G236" i="2"/>
  <c r="D236" i="2"/>
  <c r="F236" i="2" l="1"/>
  <c r="H236" i="2" s="1"/>
  <c r="J236" i="2" s="1"/>
  <c r="AC264" i="1"/>
  <c r="Z264" i="1"/>
  <c r="AB264" i="1" s="1"/>
  <c r="AE264" i="1" s="1"/>
  <c r="T284" i="1"/>
  <c r="N285" i="1"/>
  <c r="G285" i="1"/>
  <c r="D285" i="1"/>
  <c r="F285" i="1" l="1"/>
  <c r="C286" i="1" s="1"/>
  <c r="D286" i="1" s="1"/>
  <c r="C237" i="2"/>
  <c r="D237" i="2" s="1"/>
  <c r="Y265" i="1"/>
  <c r="Z265" i="1" s="1"/>
  <c r="O285" i="1"/>
  <c r="R285" i="1"/>
  <c r="I285" i="1" l="1"/>
  <c r="G286" i="1"/>
  <c r="G237" i="2"/>
  <c r="F237" i="2" s="1"/>
  <c r="H237" i="2" s="1"/>
  <c r="C238" i="2" s="1"/>
  <c r="AC265" i="1"/>
  <c r="AB265" i="1" s="1"/>
  <c r="Y266" i="1" s="1"/>
  <c r="AE265" i="1"/>
  <c r="Q285" i="1"/>
  <c r="N286" i="1" s="1"/>
  <c r="O286" i="1" s="1"/>
  <c r="F286" i="1"/>
  <c r="C287" i="1" s="1"/>
  <c r="T285" i="1" l="1"/>
  <c r="J237" i="2"/>
  <c r="Z266" i="1"/>
  <c r="AC266" i="1"/>
  <c r="R286" i="1"/>
  <c r="Q286" i="1" s="1"/>
  <c r="I286" i="1"/>
  <c r="G287" i="1"/>
  <c r="D287" i="1"/>
  <c r="D238" i="2"/>
  <c r="G238" i="2"/>
  <c r="N287" i="1" l="1"/>
  <c r="O287" i="1" s="1"/>
  <c r="T286" i="1"/>
  <c r="F238" i="2"/>
  <c r="H238" i="2" s="1"/>
  <c r="C239" i="2" s="1"/>
  <c r="D239" i="2" s="1"/>
  <c r="AB266" i="1"/>
  <c r="F287" i="1"/>
  <c r="C288" i="1" s="1"/>
  <c r="G288" i="1" s="1"/>
  <c r="R287" i="1" l="1"/>
  <c r="Q287" i="1"/>
  <c r="N288" i="1" s="1"/>
  <c r="R288" i="1" s="1"/>
  <c r="J238" i="2"/>
  <c r="G239" i="2"/>
  <c r="F239" i="2" s="1"/>
  <c r="AE266" i="1"/>
  <c r="Y267" i="1"/>
  <c r="D288" i="1"/>
  <c r="F288" i="1" s="1"/>
  <c r="C289" i="1" s="1"/>
  <c r="I287" i="1"/>
  <c r="O288" i="1" l="1"/>
  <c r="Q288" i="1" s="1"/>
  <c r="N289" i="1" s="1"/>
  <c r="O289" i="1" s="1"/>
  <c r="T287" i="1"/>
  <c r="H239" i="2"/>
  <c r="C240" i="2" s="1"/>
  <c r="D240" i="2" s="1"/>
  <c r="AC267" i="1"/>
  <c r="Z267" i="1"/>
  <c r="AB267" i="1" s="1"/>
  <c r="AE267" i="1" s="1"/>
  <c r="I288" i="1"/>
  <c r="G289" i="1"/>
  <c r="D289" i="1"/>
  <c r="R289" i="1" l="1"/>
  <c r="Q289" i="1" s="1"/>
  <c r="T288" i="1"/>
  <c r="G240" i="2"/>
  <c r="F240" i="2" s="1"/>
  <c r="H240" i="2" s="1"/>
  <c r="C241" i="2" s="1"/>
  <c r="J239" i="2"/>
  <c r="Y268" i="1"/>
  <c r="Z268" i="1"/>
  <c r="AC268" i="1"/>
  <c r="F289" i="1"/>
  <c r="G241" i="2" l="1"/>
  <c r="D241" i="2"/>
  <c r="J240" i="2"/>
  <c r="AB268" i="1"/>
  <c r="T289" i="1"/>
  <c r="N290" i="1"/>
  <c r="I289" i="1"/>
  <c r="C290" i="1"/>
  <c r="F241" i="2" l="1"/>
  <c r="H241" i="2" s="1"/>
  <c r="C242" i="2" s="1"/>
  <c r="G242" i="2" s="1"/>
  <c r="Y269" i="1"/>
  <c r="AE268" i="1"/>
  <c r="O290" i="1"/>
  <c r="R290" i="1"/>
  <c r="D290" i="1"/>
  <c r="G290" i="1"/>
  <c r="J241" i="2" l="1"/>
  <c r="D242" i="2"/>
  <c r="F242" i="2" s="1"/>
  <c r="H242" i="2" s="1"/>
  <c r="C243" i="2" s="1"/>
  <c r="G243" i="2" s="1"/>
  <c r="Z269" i="1"/>
  <c r="AC269" i="1"/>
  <c r="Q290" i="1"/>
  <c r="N291" i="1" s="1"/>
  <c r="O291" i="1" s="1"/>
  <c r="F290" i="1"/>
  <c r="C291" i="1" s="1"/>
  <c r="D291" i="1" s="1"/>
  <c r="G291" i="1" l="1"/>
  <c r="F291" i="1" s="1"/>
  <c r="I290" i="1"/>
  <c r="T290" i="1"/>
  <c r="J242" i="2"/>
  <c r="D243" i="2"/>
  <c r="F243" i="2" s="1"/>
  <c r="H243" i="2" s="1"/>
  <c r="C244" i="2" s="1"/>
  <c r="R291" i="1"/>
  <c r="Q291" i="1" s="1"/>
  <c r="N292" i="1" s="1"/>
  <c r="AB269" i="1"/>
  <c r="J243" i="2" l="1"/>
  <c r="AE269" i="1"/>
  <c r="Y270" i="1"/>
  <c r="T291" i="1"/>
  <c r="O292" i="1"/>
  <c r="R292" i="1"/>
  <c r="C292" i="1"/>
  <c r="I291" i="1"/>
  <c r="D244" i="2"/>
  <c r="G244" i="2"/>
  <c r="AC270" i="1" l="1"/>
  <c r="Z270" i="1"/>
  <c r="AB270" i="1" s="1"/>
  <c r="AE270" i="1" s="1"/>
  <c r="Q292" i="1"/>
  <c r="T292" i="1" s="1"/>
  <c r="D292" i="1"/>
  <c r="G292" i="1"/>
  <c r="F244" i="2"/>
  <c r="Y271" i="1" l="1"/>
  <c r="N293" i="1"/>
  <c r="O293" i="1" s="1"/>
  <c r="F292" i="1"/>
  <c r="C293" i="1" s="1"/>
  <c r="G293" i="1" s="1"/>
  <c r="H244" i="2"/>
  <c r="C245" i="2" s="1"/>
  <c r="I292" i="1" l="1"/>
  <c r="J244" i="2"/>
  <c r="R293" i="1"/>
  <c r="Q293" i="1" s="1"/>
  <c r="AC271" i="1"/>
  <c r="Z271" i="1"/>
  <c r="AB271" i="1" s="1"/>
  <c r="AE271" i="1" s="1"/>
  <c r="D293" i="1"/>
  <c r="F293" i="1" s="1"/>
  <c r="C294" i="1" s="1"/>
  <c r="D294" i="1" s="1"/>
  <c r="D245" i="2"/>
  <c r="G245" i="2"/>
  <c r="Y272" i="1" l="1"/>
  <c r="N294" i="1"/>
  <c r="T293" i="1"/>
  <c r="I293" i="1"/>
  <c r="G294" i="1"/>
  <c r="F294" i="1" s="1"/>
  <c r="C295" i="1" s="1"/>
  <c r="F245" i="2"/>
  <c r="I294" i="1" l="1"/>
  <c r="AC272" i="1"/>
  <c r="Z272" i="1"/>
  <c r="AB272" i="1" s="1"/>
  <c r="AE272" i="1" s="1"/>
  <c r="R294" i="1"/>
  <c r="O294" i="1"/>
  <c r="G295" i="1"/>
  <c r="D295" i="1"/>
  <c r="H245" i="2"/>
  <c r="C246" i="2" s="1"/>
  <c r="J245" i="2" l="1"/>
  <c r="Y273" i="1"/>
  <c r="Q294" i="1"/>
  <c r="F295" i="1"/>
  <c r="G246" i="2"/>
  <c r="D246" i="2"/>
  <c r="F246" i="2" l="1"/>
  <c r="H246" i="2" s="1"/>
  <c r="J246" i="2" s="1"/>
  <c r="Z273" i="1"/>
  <c r="AC273" i="1"/>
  <c r="N295" i="1"/>
  <c r="T294" i="1"/>
  <c r="C296" i="1"/>
  <c r="I295" i="1"/>
  <c r="C247" i="2" l="1"/>
  <c r="D247" i="2" s="1"/>
  <c r="AB273" i="1"/>
  <c r="Y274" i="1" s="1"/>
  <c r="AC274" i="1" s="1"/>
  <c r="AE273" i="1"/>
  <c r="O295" i="1"/>
  <c r="R295" i="1"/>
  <c r="D296" i="1"/>
  <c r="F296" i="1" s="1"/>
  <c r="I296" i="1" s="1"/>
  <c r="G296" i="1"/>
  <c r="G247" i="2" l="1"/>
  <c r="F247" i="2" s="1"/>
  <c r="Z274" i="1"/>
  <c r="AB274" i="1" s="1"/>
  <c r="Q295" i="1"/>
  <c r="T295" i="1" s="1"/>
  <c r="C297" i="1"/>
  <c r="G297" i="1" s="1"/>
  <c r="AE274" i="1" l="1"/>
  <c r="Y275" i="1"/>
  <c r="AC275" i="1" s="1"/>
  <c r="N296" i="1"/>
  <c r="R296" i="1" s="1"/>
  <c r="D297" i="1"/>
  <c r="F297" i="1" s="1"/>
  <c r="I297" i="1" s="1"/>
  <c r="H247" i="2"/>
  <c r="C248" i="2" s="1"/>
  <c r="J247" i="2" l="1"/>
  <c r="O296" i="1"/>
  <c r="Q296" i="1" s="1"/>
  <c r="Z275" i="1"/>
  <c r="AB275" i="1" s="1"/>
  <c r="C298" i="1"/>
  <c r="G298" i="1" s="1"/>
  <c r="D248" i="2"/>
  <c r="G248" i="2"/>
  <c r="AE275" i="1" l="1"/>
  <c r="Y276" i="1"/>
  <c r="AE276" i="1"/>
  <c r="T296" i="1"/>
  <c r="N297" i="1"/>
  <c r="D298" i="1"/>
  <c r="F298" i="1" s="1"/>
  <c r="C299" i="1" s="1"/>
  <c r="D299" i="1" s="1"/>
  <c r="F248" i="2"/>
  <c r="I298" i="1" l="1"/>
  <c r="AC276" i="1"/>
  <c r="Z276" i="1"/>
  <c r="AB276" i="1" s="1"/>
  <c r="Y277" i="1" s="1"/>
  <c r="AE277" i="1"/>
  <c r="R297" i="1"/>
  <c r="O297" i="1"/>
  <c r="G299" i="1"/>
  <c r="F299" i="1" s="1"/>
  <c r="C300" i="1" s="1"/>
  <c r="D300" i="1" s="1"/>
  <c r="H248" i="2"/>
  <c r="J248" i="2" s="1"/>
  <c r="I299" i="1" l="1"/>
  <c r="C249" i="2"/>
  <c r="AC277" i="1"/>
  <c r="Z277" i="1"/>
  <c r="AB277" i="1" s="1"/>
  <c r="Y278" i="1" s="1"/>
  <c r="AE278" i="1"/>
  <c r="Q297" i="1"/>
  <c r="G300" i="1"/>
  <c r="F300" i="1" s="1"/>
  <c r="D249" i="2" l="1"/>
  <c r="G249" i="2"/>
  <c r="Z278" i="1"/>
  <c r="AC278" i="1"/>
  <c r="T297" i="1"/>
  <c r="N298" i="1"/>
  <c r="C301" i="1"/>
  <c r="I300" i="1"/>
  <c r="F249" i="2" l="1"/>
  <c r="H249" i="2" s="1"/>
  <c r="C250" i="2" s="1"/>
  <c r="AB278" i="1"/>
  <c r="Y279" i="1" s="1"/>
  <c r="AE279" i="1"/>
  <c r="O298" i="1"/>
  <c r="R298" i="1"/>
  <c r="G301" i="1"/>
  <c r="D301" i="1"/>
  <c r="F301" i="1" s="1"/>
  <c r="C302" i="1" s="1"/>
  <c r="J249" i="2" l="1"/>
  <c r="AC279" i="1"/>
  <c r="Z279" i="1"/>
  <c r="AB279" i="1" s="1"/>
  <c r="Y280" i="1" s="1"/>
  <c r="AC280" i="1" s="1"/>
  <c r="Q298" i="1"/>
  <c r="G302" i="1"/>
  <c r="D302" i="1"/>
  <c r="F302" i="1" s="1"/>
  <c r="C303" i="1" s="1"/>
  <c r="I301" i="1"/>
  <c r="D250" i="2"/>
  <c r="G250" i="2"/>
  <c r="Z280" i="1" l="1"/>
  <c r="AB280" i="1" s="1"/>
  <c r="AE280" i="1" s="1"/>
  <c r="T298" i="1"/>
  <c r="N299" i="1"/>
  <c r="I302" i="1"/>
  <c r="G303" i="1"/>
  <c r="D303" i="1"/>
  <c r="F250" i="2"/>
  <c r="Y281" i="1" l="1"/>
  <c r="AC281" i="1" s="1"/>
  <c r="O299" i="1"/>
  <c r="R299" i="1"/>
  <c r="F303" i="1"/>
  <c r="C304" i="1" s="1"/>
  <c r="G304" i="1" s="1"/>
  <c r="H250" i="2"/>
  <c r="C251" i="2" s="1"/>
  <c r="J250" i="2" l="1"/>
  <c r="Z281" i="1"/>
  <c r="AB281" i="1" s="1"/>
  <c r="AE281" i="1" s="1"/>
  <c r="Q299" i="1"/>
  <c r="D304" i="1"/>
  <c r="F304" i="1" s="1"/>
  <c r="C305" i="1" s="1"/>
  <c r="I303" i="1"/>
  <c r="G251" i="2"/>
  <c r="D251" i="2"/>
  <c r="F251" i="2" s="1"/>
  <c r="H251" i="2" s="1"/>
  <c r="C252" i="2" s="1"/>
  <c r="J251" i="2" l="1"/>
  <c r="Y282" i="1"/>
  <c r="Z282" i="1"/>
  <c r="AC282" i="1"/>
  <c r="T299" i="1"/>
  <c r="N300" i="1"/>
  <c r="I304" i="1"/>
  <c r="D305" i="1"/>
  <c r="G305" i="1"/>
  <c r="G252" i="2"/>
  <c r="D252" i="2"/>
  <c r="F252" i="2" s="1"/>
  <c r="AB282" i="1" l="1"/>
  <c r="R300" i="1"/>
  <c r="O300" i="1"/>
  <c r="Q300" i="1" s="1"/>
  <c r="N301" i="1" s="1"/>
  <c r="F305" i="1"/>
  <c r="C306" i="1" s="1"/>
  <c r="D306" i="1" s="1"/>
  <c r="H252" i="2"/>
  <c r="C253" i="2" s="1"/>
  <c r="J252" i="2" l="1"/>
  <c r="AE282" i="1"/>
  <c r="Y283" i="1"/>
  <c r="T300" i="1"/>
  <c r="R301" i="1"/>
  <c r="O301" i="1"/>
  <c r="I305" i="1"/>
  <c r="G306" i="1"/>
  <c r="F306" i="1" s="1"/>
  <c r="C307" i="1" s="1"/>
  <c r="D307" i="1" s="1"/>
  <c r="G253" i="2"/>
  <c r="D253" i="2"/>
  <c r="F253" i="2" l="1"/>
  <c r="H253" i="2" s="1"/>
  <c r="C254" i="2" s="1"/>
  <c r="Z283" i="1"/>
  <c r="AC283" i="1"/>
  <c r="Q301" i="1"/>
  <c r="I306" i="1"/>
  <c r="G307" i="1"/>
  <c r="F307" i="1" s="1"/>
  <c r="J253" i="2" l="1"/>
  <c r="AB283" i="1"/>
  <c r="Y284" i="1" s="1"/>
  <c r="AC284" i="1" s="1"/>
  <c r="AE283" i="1"/>
  <c r="N302" i="1"/>
  <c r="T301" i="1"/>
  <c r="C308" i="1"/>
  <c r="G308" i="1" s="1"/>
  <c r="I307" i="1"/>
  <c r="G254" i="2"/>
  <c r="D254" i="2"/>
  <c r="F254" i="2" l="1"/>
  <c r="H254" i="2" s="1"/>
  <c r="C255" i="2" s="1"/>
  <c r="Z284" i="1"/>
  <c r="AB284" i="1" s="1"/>
  <c r="Y285" i="1" s="1"/>
  <c r="AE284" i="1"/>
  <c r="R302" i="1"/>
  <c r="O302" i="1"/>
  <c r="D308" i="1"/>
  <c r="F308" i="1" s="1"/>
  <c r="C309" i="1" s="1"/>
  <c r="D309" i="1" s="1"/>
  <c r="Q302" i="1" l="1"/>
  <c r="N303" i="1" s="1"/>
  <c r="R303" i="1" s="1"/>
  <c r="J254" i="2"/>
  <c r="Z285" i="1"/>
  <c r="AC285" i="1"/>
  <c r="AE285" i="1"/>
  <c r="T302" i="1"/>
  <c r="G309" i="1"/>
  <c r="F309" i="1" s="1"/>
  <c r="C310" i="1" s="1"/>
  <c r="I308" i="1"/>
  <c r="D255" i="2"/>
  <c r="G255" i="2"/>
  <c r="O303" i="1" l="1"/>
  <c r="Q303" i="1" s="1"/>
  <c r="N304" i="1" s="1"/>
  <c r="R304" i="1" s="1"/>
  <c r="F255" i="2"/>
  <c r="H255" i="2" s="1"/>
  <c r="C256" i="2" s="1"/>
  <c r="D256" i="2" s="1"/>
  <c r="AB285" i="1"/>
  <c r="Y286" i="1" s="1"/>
  <c r="I309" i="1"/>
  <c r="G310" i="1"/>
  <c r="D310" i="1"/>
  <c r="F310" i="1" s="1"/>
  <c r="C311" i="1" s="1"/>
  <c r="O304" i="1" l="1"/>
  <c r="Q304" i="1" s="1"/>
  <c r="T303" i="1"/>
  <c r="J255" i="2"/>
  <c r="G256" i="2"/>
  <c r="F256" i="2" s="1"/>
  <c r="AC286" i="1"/>
  <c r="Z286" i="1"/>
  <c r="AB286" i="1" s="1"/>
  <c r="Y287" i="1" s="1"/>
  <c r="Z287" i="1" s="1"/>
  <c r="AE286" i="1"/>
  <c r="G311" i="1"/>
  <c r="D311" i="1"/>
  <c r="I310" i="1"/>
  <c r="AC287" i="1" l="1"/>
  <c r="AB287" i="1" s="1"/>
  <c r="Y288" i="1" s="1"/>
  <c r="Z288" i="1" s="1"/>
  <c r="AE287" i="1"/>
  <c r="T304" i="1"/>
  <c r="N305" i="1"/>
  <c r="F311" i="1"/>
  <c r="C312" i="1" s="1"/>
  <c r="H256" i="2"/>
  <c r="C257" i="2" s="1"/>
  <c r="J256" i="2" l="1"/>
  <c r="AC288" i="1"/>
  <c r="AB288" i="1" s="1"/>
  <c r="Y289" i="1" s="1"/>
  <c r="AE288" i="1"/>
  <c r="AE289" i="1" s="1"/>
  <c r="O305" i="1"/>
  <c r="R305" i="1"/>
  <c r="I311" i="1"/>
  <c r="D312" i="1"/>
  <c r="G312" i="1"/>
  <c r="G257" i="2"/>
  <c r="D257" i="2"/>
  <c r="F257" i="2" l="1"/>
  <c r="H257" i="2" s="1"/>
  <c r="C258" i="2" s="1"/>
  <c r="AC289" i="1"/>
  <c r="Z289" i="1"/>
  <c r="AB289" i="1" s="1"/>
  <c r="Y290" i="1" s="1"/>
  <c r="Z290" i="1" s="1"/>
  <c r="Q305" i="1"/>
  <c r="F312" i="1"/>
  <c r="J257" i="2" l="1"/>
  <c r="AC290" i="1"/>
  <c r="AB290" i="1" s="1"/>
  <c r="Y291" i="1" s="1"/>
  <c r="AC291" i="1" s="1"/>
  <c r="AE290" i="1"/>
  <c r="T305" i="1"/>
  <c r="N306" i="1"/>
  <c r="C313" i="1"/>
  <c r="I312" i="1"/>
  <c r="G258" i="2"/>
  <c r="D258" i="2"/>
  <c r="F258" i="2" l="1"/>
  <c r="H258" i="2" s="1"/>
  <c r="C259" i="2" s="1"/>
  <c r="Z291" i="1"/>
  <c r="AB291" i="1" s="1"/>
  <c r="Y292" i="1" s="1"/>
  <c r="AE291" i="1"/>
  <c r="R306" i="1"/>
  <c r="O306" i="1"/>
  <c r="G313" i="1"/>
  <c r="D313" i="1"/>
  <c r="Q306" i="1" l="1"/>
  <c r="N307" i="1" s="1"/>
  <c r="R307" i="1" s="1"/>
  <c r="J258" i="2"/>
  <c r="Z292" i="1"/>
  <c r="AC292" i="1"/>
  <c r="F313" i="1"/>
  <c r="G259" i="2"/>
  <c r="D259" i="2"/>
  <c r="T306" i="1" l="1"/>
  <c r="O307" i="1"/>
  <c r="Q307" i="1" s="1"/>
  <c r="F259" i="2"/>
  <c r="H259" i="2" s="1"/>
  <c r="C260" i="2" s="1"/>
  <c r="D260" i="2" s="1"/>
  <c r="AB292" i="1"/>
  <c r="Y293" i="1" s="1"/>
  <c r="AE292" i="1"/>
  <c r="Z293" i="1"/>
  <c r="AC293" i="1"/>
  <c r="C314" i="1"/>
  <c r="I313" i="1"/>
  <c r="J259" i="2" l="1"/>
  <c r="G260" i="2"/>
  <c r="F260" i="2" s="1"/>
  <c r="AB293" i="1"/>
  <c r="Y294" i="1" s="1"/>
  <c r="Z294" i="1" s="1"/>
  <c r="AE293" i="1"/>
  <c r="T307" i="1"/>
  <c r="N308" i="1"/>
  <c r="D314" i="1"/>
  <c r="G314" i="1"/>
  <c r="AC294" i="1" l="1"/>
  <c r="AB294" i="1"/>
  <c r="R308" i="1"/>
  <c r="O308" i="1"/>
  <c r="Q308" i="1" s="1"/>
  <c r="N309" i="1" s="1"/>
  <c r="AE294" i="1"/>
  <c r="Y295" i="1"/>
  <c r="F314" i="1"/>
  <c r="C315" i="1" s="1"/>
  <c r="D315" i="1" s="1"/>
  <c r="H260" i="2"/>
  <c r="C261" i="2" s="1"/>
  <c r="T308" i="1" l="1"/>
  <c r="J260" i="2"/>
  <c r="AC295" i="1"/>
  <c r="Z295" i="1"/>
  <c r="O309" i="1"/>
  <c r="R309" i="1"/>
  <c r="G315" i="1"/>
  <c r="F315" i="1" s="1"/>
  <c r="C316" i="1" s="1"/>
  <c r="I314" i="1"/>
  <c r="G261" i="2"/>
  <c r="D261" i="2"/>
  <c r="F261" i="2" l="1"/>
  <c r="H261" i="2" s="1"/>
  <c r="J261" i="2" s="1"/>
  <c r="AB295" i="1"/>
  <c r="Q309" i="1"/>
  <c r="T309" i="1" s="1"/>
  <c r="D316" i="1"/>
  <c r="G316" i="1"/>
  <c r="I315" i="1"/>
  <c r="C262" i="2" l="1"/>
  <c r="G262" i="2" s="1"/>
  <c r="AE295" i="1"/>
  <c r="Y296" i="1"/>
  <c r="N310" i="1"/>
  <c r="R310" i="1" s="1"/>
  <c r="F316" i="1"/>
  <c r="C317" i="1" s="1"/>
  <c r="D262" i="2" l="1"/>
  <c r="F262" i="2" s="1"/>
  <c r="H262" i="2" s="1"/>
  <c r="C263" i="2" s="1"/>
  <c r="Z296" i="1"/>
  <c r="AC296" i="1"/>
  <c r="O310" i="1"/>
  <c r="Q310" i="1" s="1"/>
  <c r="I316" i="1"/>
  <c r="D317" i="1"/>
  <c r="G317" i="1"/>
  <c r="J262" i="2" l="1"/>
  <c r="G263" i="2"/>
  <c r="D263" i="2"/>
  <c r="AB296" i="1"/>
  <c r="Y297" i="1" s="1"/>
  <c r="AE296" i="1"/>
  <c r="T310" i="1"/>
  <c r="N311" i="1"/>
  <c r="Z297" i="1"/>
  <c r="AC297" i="1"/>
  <c r="F317" i="1"/>
  <c r="C318" i="1" s="1"/>
  <c r="D318" i="1" s="1"/>
  <c r="F263" i="2" l="1"/>
  <c r="H263" i="2" s="1"/>
  <c r="C264" i="2" s="1"/>
  <c r="O311" i="1"/>
  <c r="R311" i="1"/>
  <c r="AB297" i="1"/>
  <c r="G318" i="1"/>
  <c r="F318" i="1" s="1"/>
  <c r="I317" i="1"/>
  <c r="J263" i="2" l="1"/>
  <c r="Q311" i="1"/>
  <c r="N312" i="1" s="1"/>
  <c r="R312" i="1" s="1"/>
  <c r="AE297" i="1"/>
  <c r="Y298" i="1"/>
  <c r="I318" i="1"/>
  <c r="C319" i="1"/>
  <c r="D264" i="2"/>
  <c r="G264" i="2"/>
  <c r="T311" i="1" l="1"/>
  <c r="F264" i="2"/>
  <c r="H264" i="2" s="1"/>
  <c r="C265" i="2" s="1"/>
  <c r="D265" i="2" s="1"/>
  <c r="O312" i="1"/>
  <c r="Q312" i="1" s="1"/>
  <c r="N313" i="1" s="1"/>
  <c r="O313" i="1" s="1"/>
  <c r="Z298" i="1"/>
  <c r="AC298" i="1"/>
  <c r="G319" i="1"/>
  <c r="D319" i="1"/>
  <c r="F319" i="1" l="1"/>
  <c r="C320" i="1" s="1"/>
  <c r="G320" i="1" s="1"/>
  <c r="T312" i="1"/>
  <c r="J264" i="2"/>
  <c r="G265" i="2"/>
  <c r="F265" i="2" s="1"/>
  <c r="AB298" i="1"/>
  <c r="AE298" i="1" s="1"/>
  <c r="R313" i="1"/>
  <c r="Q313" i="1" s="1"/>
  <c r="D320" i="1" l="1"/>
  <c r="F320" i="1" s="1"/>
  <c r="I319" i="1"/>
  <c r="N314" i="1"/>
  <c r="O314" i="1" s="1"/>
  <c r="T313" i="1"/>
  <c r="Y299" i="1"/>
  <c r="AC299" i="1" s="1"/>
  <c r="Z299" i="1"/>
  <c r="H265" i="2"/>
  <c r="C266" i="2" s="1"/>
  <c r="R314" i="1" l="1"/>
  <c r="Q314" i="1" s="1"/>
  <c r="N315" i="1" s="1"/>
  <c r="J265" i="2"/>
  <c r="AB299" i="1"/>
  <c r="Y300" i="1" s="1"/>
  <c r="AE299" i="1"/>
  <c r="I320" i="1"/>
  <c r="C321" i="1"/>
  <c r="G266" i="2"/>
  <c r="D266" i="2"/>
  <c r="T314" i="1" l="1"/>
  <c r="R315" i="1"/>
  <c r="O315" i="1"/>
  <c r="Q315" i="1" s="1"/>
  <c r="N316" i="1" s="1"/>
  <c r="F266" i="2"/>
  <c r="H266" i="2" s="1"/>
  <c r="C267" i="2" s="1"/>
  <c r="AC300" i="1"/>
  <c r="Z300" i="1"/>
  <c r="D321" i="1"/>
  <c r="G321" i="1"/>
  <c r="T315" i="1" l="1"/>
  <c r="J266" i="2"/>
  <c r="AB300" i="1"/>
  <c r="R316" i="1"/>
  <c r="O316" i="1"/>
  <c r="F321" i="1"/>
  <c r="G267" i="2"/>
  <c r="D267" i="2"/>
  <c r="F267" i="2" l="1"/>
  <c r="H267" i="2" s="1"/>
  <c r="C268" i="2" s="1"/>
  <c r="Q316" i="1"/>
  <c r="N317" i="1" s="1"/>
  <c r="O317" i="1" s="1"/>
  <c r="Y301" i="1"/>
  <c r="AE300" i="1"/>
  <c r="C322" i="1"/>
  <c r="I321" i="1"/>
  <c r="T316" i="1" l="1"/>
  <c r="J267" i="2"/>
  <c r="R317" i="1"/>
  <c r="Q317" i="1" s="1"/>
  <c r="N318" i="1" s="1"/>
  <c r="AC301" i="1"/>
  <c r="Z301" i="1"/>
  <c r="AB301" i="1" s="1"/>
  <c r="AE301" i="1" s="1"/>
  <c r="G322" i="1"/>
  <c r="D322" i="1"/>
  <c r="F322" i="1" s="1"/>
  <c r="C323" i="1" s="1"/>
  <c r="G268" i="2"/>
  <c r="D268" i="2"/>
  <c r="F268" i="2" l="1"/>
  <c r="H268" i="2" s="1"/>
  <c r="C269" i="2" s="1"/>
  <c r="Y302" i="1"/>
  <c r="O318" i="1"/>
  <c r="R318" i="1"/>
  <c r="T317" i="1"/>
  <c r="G323" i="1"/>
  <c r="D323" i="1"/>
  <c r="I322" i="1"/>
  <c r="J268" i="2" l="1"/>
  <c r="Q318" i="1"/>
  <c r="N319" i="1" s="1"/>
  <c r="AC302" i="1"/>
  <c r="Z302" i="1"/>
  <c r="F323" i="1"/>
  <c r="C324" i="1" s="1"/>
  <c r="G269" i="2"/>
  <c r="D269" i="2"/>
  <c r="F269" i="2" s="1"/>
  <c r="O319" i="1" l="1"/>
  <c r="R319" i="1"/>
  <c r="AB302" i="1"/>
  <c r="T318" i="1"/>
  <c r="I323" i="1"/>
  <c r="G324" i="1"/>
  <c r="D324" i="1"/>
  <c r="H269" i="2"/>
  <c r="C270" i="2" s="1"/>
  <c r="F324" i="1" l="1"/>
  <c r="C325" i="1" s="1"/>
  <c r="D325" i="1" s="1"/>
  <c r="J269" i="2"/>
  <c r="Q319" i="1"/>
  <c r="N320" i="1" s="1"/>
  <c r="O320" i="1" s="1"/>
  <c r="AE302" i="1"/>
  <c r="Y303" i="1"/>
  <c r="G270" i="2"/>
  <c r="D270" i="2"/>
  <c r="G325" i="1" l="1"/>
  <c r="F325" i="1" s="1"/>
  <c r="C326" i="1" s="1"/>
  <c r="I324" i="1"/>
  <c r="F270" i="2"/>
  <c r="H270" i="2" s="1"/>
  <c r="C271" i="2" s="1"/>
  <c r="R320" i="1"/>
  <c r="Q320" i="1" s="1"/>
  <c r="N321" i="1" s="1"/>
  <c r="T319" i="1"/>
  <c r="AC303" i="1"/>
  <c r="Z303" i="1"/>
  <c r="AB303" i="1" s="1"/>
  <c r="AE303" i="1" s="1"/>
  <c r="J270" i="2" l="1"/>
  <c r="O321" i="1"/>
  <c r="R321" i="1"/>
  <c r="Y304" i="1"/>
  <c r="T320" i="1"/>
  <c r="I325" i="1"/>
  <c r="G326" i="1"/>
  <c r="D326" i="1"/>
  <c r="F326" i="1" s="1"/>
  <c r="C327" i="1" s="1"/>
  <c r="D271" i="2"/>
  <c r="G271" i="2"/>
  <c r="F271" i="2" l="1"/>
  <c r="H271" i="2" s="1"/>
  <c r="C272" i="2" s="1"/>
  <c r="D272" i="2" s="1"/>
  <c r="Q321" i="1"/>
  <c r="T321" i="1" s="1"/>
  <c r="Z304" i="1"/>
  <c r="AC304" i="1"/>
  <c r="D327" i="1"/>
  <c r="G327" i="1"/>
  <c r="I326" i="1"/>
  <c r="N322" i="1" l="1"/>
  <c r="J271" i="2"/>
  <c r="G272" i="2"/>
  <c r="F272" i="2" s="1"/>
  <c r="H272" i="2" s="1"/>
  <c r="C273" i="2" s="1"/>
  <c r="AB304" i="1"/>
  <c r="Y305" i="1" s="1"/>
  <c r="Z305" i="1" s="1"/>
  <c r="AC305" i="1"/>
  <c r="O322" i="1"/>
  <c r="R322" i="1"/>
  <c r="AE304" i="1"/>
  <c r="F327" i="1"/>
  <c r="C328" i="1" s="1"/>
  <c r="D328" i="1" s="1"/>
  <c r="I327" i="1" l="1"/>
  <c r="J272" i="2"/>
  <c r="AB305" i="1"/>
  <c r="Y306" i="1" s="1"/>
  <c r="Z306" i="1" s="1"/>
  <c r="Q322" i="1"/>
  <c r="AE305" i="1"/>
  <c r="AC306" i="1"/>
  <c r="G328" i="1"/>
  <c r="F328" i="1" s="1"/>
  <c r="G273" i="2"/>
  <c r="D273" i="2"/>
  <c r="F273" i="2" l="1"/>
  <c r="H273" i="2" s="1"/>
  <c r="J273" i="2" s="1"/>
  <c r="AB306" i="1"/>
  <c r="Y307" i="1" s="1"/>
  <c r="N323" i="1"/>
  <c r="T322" i="1"/>
  <c r="C329" i="1"/>
  <c r="I328" i="1"/>
  <c r="C274" i="2" l="1"/>
  <c r="G274" i="2" s="1"/>
  <c r="R323" i="1"/>
  <c r="O323" i="1"/>
  <c r="AE306" i="1"/>
  <c r="AC307" i="1"/>
  <c r="Z307" i="1"/>
  <c r="D329" i="1"/>
  <c r="G329" i="1"/>
  <c r="D274" i="2" l="1"/>
  <c r="F274" i="2" s="1"/>
  <c r="H274" i="2" s="1"/>
  <c r="C275" i="2" s="1"/>
  <c r="F329" i="1"/>
  <c r="C330" i="1" s="1"/>
  <c r="G330" i="1" s="1"/>
  <c r="AB307" i="1"/>
  <c r="Y308" i="1" s="1"/>
  <c r="AC308" i="1" s="1"/>
  <c r="Q323" i="1"/>
  <c r="N324" i="1" s="1"/>
  <c r="R324" i="1" s="1"/>
  <c r="I329" i="1" l="1"/>
  <c r="T323" i="1"/>
  <c r="D330" i="1"/>
  <c r="F330" i="1" s="1"/>
  <c r="C331" i="1" s="1"/>
  <c r="G331" i="1" s="1"/>
  <c r="J274" i="2"/>
  <c r="AE307" i="1"/>
  <c r="AE308" i="1" s="1"/>
  <c r="Z308" i="1"/>
  <c r="AB308" i="1" s="1"/>
  <c r="Y309" i="1" s="1"/>
  <c r="Z309" i="1" s="1"/>
  <c r="O324" i="1"/>
  <c r="Q324" i="1" s="1"/>
  <c r="N325" i="1" s="1"/>
  <c r="G275" i="2"/>
  <c r="D275" i="2"/>
  <c r="D331" i="1" l="1"/>
  <c r="F331" i="1" s="1"/>
  <c r="C332" i="1" s="1"/>
  <c r="G332" i="1" s="1"/>
  <c r="I330" i="1"/>
  <c r="T324" i="1"/>
  <c r="F275" i="2"/>
  <c r="H275" i="2" s="1"/>
  <c r="C276" i="2" s="1"/>
  <c r="G276" i="2" s="1"/>
  <c r="AC309" i="1"/>
  <c r="AB309" i="1"/>
  <c r="Y310" i="1" s="1"/>
  <c r="Z310" i="1" s="1"/>
  <c r="R325" i="1"/>
  <c r="O325" i="1"/>
  <c r="AE309" i="1"/>
  <c r="I331" i="1" l="1"/>
  <c r="D332" i="1"/>
  <c r="F332" i="1" s="1"/>
  <c r="C333" i="1" s="1"/>
  <c r="G333" i="1" s="1"/>
  <c r="J275" i="2"/>
  <c r="D276" i="2"/>
  <c r="F276" i="2" s="1"/>
  <c r="H276" i="2" s="1"/>
  <c r="C277" i="2" s="1"/>
  <c r="Q325" i="1"/>
  <c r="T325" i="1" s="1"/>
  <c r="AC310" i="1"/>
  <c r="AB310" i="1"/>
  <c r="Y311" i="1" s="1"/>
  <c r="Z311" i="1" s="1"/>
  <c r="N326" i="1" l="1"/>
  <c r="O326" i="1" s="1"/>
  <c r="D333" i="1"/>
  <c r="F333" i="1" s="1"/>
  <c r="C334" i="1" s="1"/>
  <c r="G334" i="1" s="1"/>
  <c r="I332" i="1"/>
  <c r="J276" i="2"/>
  <c r="AE310" i="1"/>
  <c r="AC311" i="1"/>
  <c r="AB311" i="1" s="1"/>
  <c r="Y312" i="1" s="1"/>
  <c r="G277" i="2"/>
  <c r="D277" i="2"/>
  <c r="I333" i="1" l="1"/>
  <c r="R326" i="1"/>
  <c r="Q326" i="1" s="1"/>
  <c r="N327" i="1" s="1"/>
  <c r="R327" i="1" s="1"/>
  <c r="D334" i="1"/>
  <c r="F334" i="1" s="1"/>
  <c r="C335" i="1" s="1"/>
  <c r="D335" i="1" s="1"/>
  <c r="F277" i="2"/>
  <c r="H277" i="2" s="1"/>
  <c r="C278" i="2" s="1"/>
  <c r="AE311" i="1"/>
  <c r="Z312" i="1"/>
  <c r="AC312" i="1"/>
  <c r="T326" i="1" l="1"/>
  <c r="O327" i="1"/>
  <c r="Q327" i="1" s="1"/>
  <c r="G335" i="1"/>
  <c r="F335" i="1" s="1"/>
  <c r="C336" i="1" s="1"/>
  <c r="D336" i="1" s="1"/>
  <c r="I334" i="1"/>
  <c r="J277" i="2"/>
  <c r="AB312" i="1"/>
  <c r="G278" i="2"/>
  <c r="D278" i="2"/>
  <c r="I335" i="1" l="1"/>
  <c r="F278" i="2"/>
  <c r="H278" i="2" s="1"/>
  <c r="C279" i="2" s="1"/>
  <c r="G279" i="2" s="1"/>
  <c r="G336" i="1"/>
  <c r="F336" i="1" s="1"/>
  <c r="C337" i="1" s="1"/>
  <c r="G337" i="1" s="1"/>
  <c r="N328" i="1"/>
  <c r="T327" i="1"/>
  <c r="AE312" i="1"/>
  <c r="Y313" i="1"/>
  <c r="J278" i="2" l="1"/>
  <c r="D279" i="2"/>
  <c r="F279" i="2" s="1"/>
  <c r="H279" i="2" s="1"/>
  <c r="C280" i="2" s="1"/>
  <c r="D280" i="2" s="1"/>
  <c r="D337" i="1"/>
  <c r="F337" i="1" s="1"/>
  <c r="I337" i="1" s="1"/>
  <c r="I336" i="1"/>
  <c r="R328" i="1"/>
  <c r="O328" i="1"/>
  <c r="Z313" i="1"/>
  <c r="AC313" i="1"/>
  <c r="C338" i="1" l="1"/>
  <c r="D338" i="1" s="1"/>
  <c r="Q328" i="1"/>
  <c r="T328" i="1" s="1"/>
  <c r="J279" i="2"/>
  <c r="G280" i="2"/>
  <c r="F280" i="2" s="1"/>
  <c r="H280" i="2" s="1"/>
  <c r="C281" i="2" s="1"/>
  <c r="N329" i="1"/>
  <c r="AB313" i="1"/>
  <c r="G338" i="1" l="1"/>
  <c r="F338" i="1" s="1"/>
  <c r="C339" i="1" s="1"/>
  <c r="G339" i="1" s="1"/>
  <c r="J280" i="2"/>
  <c r="R329" i="1"/>
  <c r="O329" i="1"/>
  <c r="Q329" i="1" s="1"/>
  <c r="T329" i="1" s="1"/>
  <c r="Y314" i="1"/>
  <c r="AE313" i="1"/>
  <c r="G281" i="2"/>
  <c r="D281" i="2"/>
  <c r="F281" i="2" s="1"/>
  <c r="H281" i="2" s="1"/>
  <c r="C282" i="2" s="1"/>
  <c r="J281" i="2" l="1"/>
  <c r="N330" i="1"/>
  <c r="R330" i="1" s="1"/>
  <c r="Z314" i="1"/>
  <c r="AC314" i="1"/>
  <c r="D339" i="1"/>
  <c r="F339" i="1" s="1"/>
  <c r="C340" i="1" s="1"/>
  <c r="D340" i="1" s="1"/>
  <c r="I338" i="1"/>
  <c r="G282" i="2"/>
  <c r="D282" i="2"/>
  <c r="I339" i="1" l="1"/>
  <c r="O330" i="1"/>
  <c r="Q330" i="1" s="1"/>
  <c r="F282" i="2"/>
  <c r="H282" i="2" s="1"/>
  <c r="J282" i="2" s="1"/>
  <c r="AB314" i="1"/>
  <c r="G340" i="1"/>
  <c r="F340" i="1" s="1"/>
  <c r="C341" i="1" s="1"/>
  <c r="D341" i="1" s="1"/>
  <c r="N331" i="1" l="1"/>
  <c r="O331" i="1" s="1"/>
  <c r="T330" i="1"/>
  <c r="C283" i="2"/>
  <c r="G283" i="2" s="1"/>
  <c r="AE314" i="1"/>
  <c r="Y315" i="1"/>
  <c r="G341" i="1"/>
  <c r="F341" i="1" s="1"/>
  <c r="I340" i="1"/>
  <c r="R331" i="1" l="1"/>
  <c r="Q331" i="1" s="1"/>
  <c r="N332" i="1" s="1"/>
  <c r="D283" i="2"/>
  <c r="F283" i="2" s="1"/>
  <c r="H283" i="2" s="1"/>
  <c r="C284" i="2" s="1"/>
  <c r="Z315" i="1"/>
  <c r="AC315" i="1"/>
  <c r="C342" i="1"/>
  <c r="I341" i="1"/>
  <c r="T331" i="1" l="1"/>
  <c r="J283" i="2"/>
  <c r="AB315" i="1"/>
  <c r="AE315" i="1" s="1"/>
  <c r="R332" i="1"/>
  <c r="O332" i="1"/>
  <c r="Q332" i="1" s="1"/>
  <c r="N333" i="1" s="1"/>
  <c r="G342" i="1"/>
  <c r="D342" i="1"/>
  <c r="F342" i="1" s="1"/>
  <c r="C343" i="1" s="1"/>
  <c r="G343" i="1" s="1"/>
  <c r="G284" i="2"/>
  <c r="D284" i="2"/>
  <c r="F284" i="2" l="1"/>
  <c r="H284" i="2" s="1"/>
  <c r="J284" i="2" s="1"/>
  <c r="Y316" i="1"/>
  <c r="Z316" i="1" s="1"/>
  <c r="R333" i="1"/>
  <c r="O333" i="1"/>
  <c r="Q333" i="1" s="1"/>
  <c r="N334" i="1" s="1"/>
  <c r="T332" i="1"/>
  <c r="D343" i="1"/>
  <c r="F343" i="1" s="1"/>
  <c r="I342" i="1"/>
  <c r="C285" i="2" l="1"/>
  <c r="D285" i="2" s="1"/>
  <c r="AC316" i="1"/>
  <c r="AB316" i="1"/>
  <c r="AE316" i="1" s="1"/>
  <c r="T333" i="1"/>
  <c r="R334" i="1"/>
  <c r="O334" i="1"/>
  <c r="C344" i="1"/>
  <c r="I343" i="1"/>
  <c r="G285" i="2" l="1"/>
  <c r="F285" i="2" s="1"/>
  <c r="Q334" i="1"/>
  <c r="N335" i="1" s="1"/>
  <c r="O335" i="1" s="1"/>
  <c r="Y317" i="1"/>
  <c r="Z317" i="1"/>
  <c r="AC317" i="1"/>
  <c r="D344" i="1"/>
  <c r="G344" i="1"/>
  <c r="T334" i="1" l="1"/>
  <c r="R335" i="1"/>
  <c r="Q335" i="1" s="1"/>
  <c r="H285" i="2"/>
  <c r="C286" i="2" s="1"/>
  <c r="D286" i="2" s="1"/>
  <c r="AB317" i="1"/>
  <c r="F344" i="1"/>
  <c r="N336" i="1" l="1"/>
  <c r="O336" i="1" s="1"/>
  <c r="T335" i="1"/>
  <c r="G286" i="2"/>
  <c r="F286" i="2" s="1"/>
  <c r="H286" i="2" s="1"/>
  <c r="C287" i="2" s="1"/>
  <c r="J285" i="2"/>
  <c r="AE317" i="1"/>
  <c r="Y318" i="1"/>
  <c r="C345" i="1"/>
  <c r="I344" i="1"/>
  <c r="R336" i="1" l="1"/>
  <c r="Q336" i="1" s="1"/>
  <c r="J286" i="2"/>
  <c r="Z318" i="1"/>
  <c r="AC318" i="1"/>
  <c r="G345" i="1"/>
  <c r="D345" i="1"/>
  <c r="G287" i="2"/>
  <c r="D287" i="2"/>
  <c r="F287" i="2" s="1"/>
  <c r="F345" i="1" l="1"/>
  <c r="I345" i="1" s="1"/>
  <c r="AB318" i="1"/>
  <c r="T336" i="1"/>
  <c r="N337" i="1"/>
  <c r="H287" i="2"/>
  <c r="C288" i="2" s="1"/>
  <c r="C346" i="1" l="1"/>
  <c r="D346" i="1" s="1"/>
  <c r="J287" i="2"/>
  <c r="O337" i="1"/>
  <c r="R337" i="1"/>
  <c r="AE318" i="1"/>
  <c r="Y319" i="1"/>
  <c r="G288" i="2"/>
  <c r="D288" i="2"/>
  <c r="F288" i="2" s="1"/>
  <c r="H288" i="2" s="1"/>
  <c r="C289" i="2" s="1"/>
  <c r="G346" i="1" l="1"/>
  <c r="F346" i="1"/>
  <c r="I346" i="1" s="1"/>
  <c r="J288" i="2"/>
  <c r="Z319" i="1"/>
  <c r="AC319" i="1"/>
  <c r="Q337" i="1"/>
  <c r="G289" i="2"/>
  <c r="D289" i="2"/>
  <c r="C347" i="1" l="1"/>
  <c r="G347" i="1" s="1"/>
  <c r="F289" i="2"/>
  <c r="H289" i="2" s="1"/>
  <c r="J289" i="2" s="1"/>
  <c r="N338" i="1"/>
  <c r="T337" i="1"/>
  <c r="AB319" i="1"/>
  <c r="D347" i="1" l="1"/>
  <c r="F347" i="1" s="1"/>
  <c r="C348" i="1" s="1"/>
  <c r="G348" i="1" s="1"/>
  <c r="C290" i="2"/>
  <c r="G290" i="2" s="1"/>
  <c r="Y320" i="1"/>
  <c r="AE319" i="1"/>
  <c r="R338" i="1"/>
  <c r="O338" i="1"/>
  <c r="I347" i="1"/>
  <c r="D348" i="1" l="1"/>
  <c r="F348" i="1" s="1"/>
  <c r="C349" i="1" s="1"/>
  <c r="G349" i="1" s="1"/>
  <c r="D290" i="2"/>
  <c r="F290" i="2" s="1"/>
  <c r="H290" i="2" s="1"/>
  <c r="C291" i="2" s="1"/>
  <c r="D291" i="2" s="1"/>
  <c r="Q338" i="1"/>
  <c r="AC320" i="1"/>
  <c r="Z320" i="1"/>
  <c r="AB320" i="1" s="1"/>
  <c r="AE320" i="1" s="1"/>
  <c r="I348" i="1"/>
  <c r="D349" i="1" l="1"/>
  <c r="F349" i="1" s="1"/>
  <c r="J290" i="2"/>
  <c r="G291" i="2"/>
  <c r="F291" i="2" s="1"/>
  <c r="Y321" i="1"/>
  <c r="AC321" i="1" s="1"/>
  <c r="N339" i="1"/>
  <c r="T338" i="1"/>
  <c r="Z321" i="1" l="1"/>
  <c r="AB321" i="1" s="1"/>
  <c r="O339" i="1"/>
  <c r="R339" i="1"/>
  <c r="I349" i="1"/>
  <c r="C350" i="1"/>
  <c r="H291" i="2"/>
  <c r="C292" i="2" s="1"/>
  <c r="J291" i="2" l="1"/>
  <c r="Q339" i="1"/>
  <c r="AE321" i="1"/>
  <c r="Y322" i="1"/>
  <c r="D350" i="1"/>
  <c r="G350" i="1"/>
  <c r="G292" i="2"/>
  <c r="D292" i="2"/>
  <c r="F292" i="2" l="1"/>
  <c r="H292" i="2" s="1"/>
  <c r="C293" i="2" s="1"/>
  <c r="G293" i="2" s="1"/>
  <c r="AC322" i="1"/>
  <c r="Z322" i="1"/>
  <c r="AB322" i="1" s="1"/>
  <c r="Y323" i="1" s="1"/>
  <c r="N340" i="1"/>
  <c r="T339" i="1"/>
  <c r="F350" i="1"/>
  <c r="J292" i="2" l="1"/>
  <c r="D293" i="2"/>
  <c r="F293" i="2" s="1"/>
  <c r="Z323" i="1"/>
  <c r="AC323" i="1"/>
  <c r="R340" i="1"/>
  <c r="O340" i="1"/>
  <c r="AE322" i="1"/>
  <c r="C351" i="1"/>
  <c r="I350" i="1"/>
  <c r="Q340" i="1" l="1"/>
  <c r="AB323" i="1"/>
  <c r="Y324" i="1" s="1"/>
  <c r="D351" i="1"/>
  <c r="G351" i="1"/>
  <c r="H293" i="2"/>
  <c r="C294" i="2" s="1"/>
  <c r="J293" i="2" l="1"/>
  <c r="N341" i="1"/>
  <c r="T340" i="1"/>
  <c r="Z324" i="1"/>
  <c r="AB324" i="1" s="1"/>
  <c r="Y325" i="1" s="1"/>
  <c r="AC324" i="1"/>
  <c r="AE323" i="1"/>
  <c r="F351" i="1"/>
  <c r="C352" i="1" s="1"/>
  <c r="G352" i="1" s="1"/>
  <c r="G294" i="2"/>
  <c r="D294" i="2"/>
  <c r="F294" i="2" l="1"/>
  <c r="H294" i="2" s="1"/>
  <c r="C295" i="2" s="1"/>
  <c r="G295" i="2" s="1"/>
  <c r="AE324" i="1"/>
  <c r="AC325" i="1"/>
  <c r="Z325" i="1"/>
  <c r="AB325" i="1" s="1"/>
  <c r="AE325" i="1" s="1"/>
  <c r="R341" i="1"/>
  <c r="O341" i="1"/>
  <c r="I351" i="1"/>
  <c r="D352" i="1"/>
  <c r="F352" i="1" s="1"/>
  <c r="C353" i="1" s="1"/>
  <c r="J294" i="2" l="1"/>
  <c r="D295" i="2"/>
  <c r="F295" i="2" s="1"/>
  <c r="Y326" i="1"/>
  <c r="Z326" i="1" s="1"/>
  <c r="Q341" i="1"/>
  <c r="D353" i="1"/>
  <c r="G353" i="1"/>
  <c r="I352" i="1"/>
  <c r="H295" i="2" l="1"/>
  <c r="C296" i="2" s="1"/>
  <c r="D296" i="2" s="1"/>
  <c r="AC326" i="1"/>
  <c r="T341" i="1"/>
  <c r="N342" i="1"/>
  <c r="AB326" i="1"/>
  <c r="F353" i="1"/>
  <c r="C354" i="1" s="1"/>
  <c r="D354" i="1" s="1"/>
  <c r="I353" i="1" l="1"/>
  <c r="J295" i="2"/>
  <c r="G296" i="2"/>
  <c r="F296" i="2" s="1"/>
  <c r="R342" i="1"/>
  <c r="O342" i="1"/>
  <c r="Y327" i="1"/>
  <c r="AE326" i="1"/>
  <c r="G354" i="1"/>
  <c r="F354" i="1" s="1"/>
  <c r="C355" i="1" s="1"/>
  <c r="Q342" i="1" l="1"/>
  <c r="T342" i="1" s="1"/>
  <c r="AC327" i="1"/>
  <c r="Z327" i="1"/>
  <c r="AB327" i="1" s="1"/>
  <c r="AE327" i="1" s="1"/>
  <c r="I354" i="1"/>
  <c r="G355" i="1"/>
  <c r="D355" i="1"/>
  <c r="H296" i="2"/>
  <c r="C297" i="2" s="1"/>
  <c r="J296" i="2" l="1"/>
  <c r="Y328" i="1"/>
  <c r="AC328" i="1" s="1"/>
  <c r="N343" i="1"/>
  <c r="F355" i="1"/>
  <c r="C356" i="1" s="1"/>
  <c r="D356" i="1" s="1"/>
  <c r="G297" i="2"/>
  <c r="D297" i="2"/>
  <c r="F297" i="2" l="1"/>
  <c r="H297" i="2" s="1"/>
  <c r="C298" i="2" s="1"/>
  <c r="Z328" i="1"/>
  <c r="AB328" i="1" s="1"/>
  <c r="AE328" i="1" s="1"/>
  <c r="O343" i="1"/>
  <c r="R343" i="1"/>
  <c r="G356" i="1"/>
  <c r="F356" i="1" s="1"/>
  <c r="I355" i="1"/>
  <c r="J297" i="2" l="1"/>
  <c r="Y329" i="1"/>
  <c r="AC329" i="1" s="1"/>
  <c r="Q343" i="1"/>
  <c r="C357" i="1"/>
  <c r="I356" i="1"/>
  <c r="G298" i="2"/>
  <c r="D298" i="2"/>
  <c r="F298" i="2" s="1"/>
  <c r="H298" i="2" s="1"/>
  <c r="N344" i="1" l="1"/>
  <c r="R344" i="1" s="1"/>
  <c r="T343" i="1"/>
  <c r="J298" i="2"/>
  <c r="Z329" i="1"/>
  <c r="AB329" i="1" s="1"/>
  <c r="Y330" i="1" s="1"/>
  <c r="AE329" i="1"/>
  <c r="D357" i="1"/>
  <c r="G357" i="1"/>
  <c r="C299" i="2"/>
  <c r="O344" i="1" l="1"/>
  <c r="Q344" i="1" s="1"/>
  <c r="T344" i="1" s="1"/>
  <c r="Z330" i="1"/>
  <c r="AC330" i="1"/>
  <c r="F357" i="1"/>
  <c r="G299" i="2"/>
  <c r="D299" i="2"/>
  <c r="N345" i="1" l="1"/>
  <c r="R345" i="1" s="1"/>
  <c r="F299" i="2"/>
  <c r="AB330" i="1"/>
  <c r="C358" i="1"/>
  <c r="I357" i="1"/>
  <c r="O345" i="1" l="1"/>
  <c r="Q345" i="1" s="1"/>
  <c r="N346" i="1" s="1"/>
  <c r="O346" i="1" s="1"/>
  <c r="H299" i="2"/>
  <c r="C300" i="2" s="1"/>
  <c r="D300" i="2" s="1"/>
  <c r="Y331" i="1"/>
  <c r="AE330" i="1"/>
  <c r="G358" i="1"/>
  <c r="D358" i="1"/>
  <c r="R346" i="1" l="1"/>
  <c r="Q346" i="1" s="1"/>
  <c r="N347" i="1" s="1"/>
  <c r="O347" i="1" s="1"/>
  <c r="T345" i="1"/>
  <c r="T346" i="1" s="1"/>
  <c r="G300" i="2"/>
  <c r="F300" i="2" s="1"/>
  <c r="H300" i="2" s="1"/>
  <c r="C301" i="2" s="1"/>
  <c r="J299" i="2"/>
  <c r="Z331" i="1"/>
  <c r="AC331" i="1"/>
  <c r="F358" i="1"/>
  <c r="C359" i="1" s="1"/>
  <c r="G359" i="1" s="1"/>
  <c r="R347" i="1" l="1"/>
  <c r="Q347" i="1" s="1"/>
  <c r="N348" i="1" s="1"/>
  <c r="J300" i="2"/>
  <c r="AB331" i="1"/>
  <c r="Y332" i="1" s="1"/>
  <c r="AC332" i="1" s="1"/>
  <c r="AE331" i="1"/>
  <c r="I358" i="1"/>
  <c r="D359" i="1"/>
  <c r="F359" i="1" s="1"/>
  <c r="C360" i="1" s="1"/>
  <c r="G360" i="1" s="1"/>
  <c r="D301" i="2"/>
  <c r="G301" i="2"/>
  <c r="F301" i="2" l="1"/>
  <c r="H301" i="2" s="1"/>
  <c r="C302" i="2" s="1"/>
  <c r="Z332" i="1"/>
  <c r="AB332" i="1" s="1"/>
  <c r="Y333" i="1" s="1"/>
  <c r="T347" i="1"/>
  <c r="R348" i="1"/>
  <c r="O348" i="1"/>
  <c r="D360" i="1"/>
  <c r="F360" i="1" s="1"/>
  <c r="C361" i="1" s="1"/>
  <c r="G361" i="1" s="1"/>
  <c r="I359" i="1"/>
  <c r="J301" i="2" l="1"/>
  <c r="Z333" i="1"/>
  <c r="AC333" i="1"/>
  <c r="AE332" i="1"/>
  <c r="Q348" i="1"/>
  <c r="N349" i="1" s="1"/>
  <c r="I360" i="1"/>
  <c r="D361" i="1"/>
  <c r="F361" i="1" s="1"/>
  <c r="D302" i="2"/>
  <c r="F302" i="2" s="1"/>
  <c r="H302" i="2" s="1"/>
  <c r="C303" i="2" s="1"/>
  <c r="G302" i="2"/>
  <c r="J302" i="2" l="1"/>
  <c r="AB333" i="1"/>
  <c r="Y334" i="1" s="1"/>
  <c r="T348" i="1"/>
  <c r="R349" i="1"/>
  <c r="O349" i="1"/>
  <c r="C362" i="1"/>
  <c r="I361" i="1"/>
  <c r="D303" i="2"/>
  <c r="G303" i="2"/>
  <c r="Q349" i="1" l="1"/>
  <c r="N350" i="1" s="1"/>
  <c r="R350" i="1" s="1"/>
  <c r="AC334" i="1"/>
  <c r="Z334" i="1"/>
  <c r="AB334" i="1" s="1"/>
  <c r="Y335" i="1" s="1"/>
  <c r="AE333" i="1"/>
  <c r="T349" i="1"/>
  <c r="G362" i="1"/>
  <c r="D362" i="1"/>
  <c r="F362" i="1" s="1"/>
  <c r="C363" i="1" s="1"/>
  <c r="G363" i="1" s="1"/>
  <c r="F303" i="2"/>
  <c r="O350" i="1" l="1"/>
  <c r="Q350" i="1" s="1"/>
  <c r="N351" i="1" s="1"/>
  <c r="O351" i="1" s="1"/>
  <c r="AE334" i="1"/>
  <c r="Z335" i="1"/>
  <c r="AC335" i="1"/>
  <c r="D363" i="1"/>
  <c r="F363" i="1" s="1"/>
  <c r="I362" i="1"/>
  <c r="H303" i="2"/>
  <c r="C304" i="2" s="1"/>
  <c r="R351" i="1" l="1"/>
  <c r="Q351" i="1" s="1"/>
  <c r="N352" i="1" s="1"/>
  <c r="O352" i="1" s="1"/>
  <c r="T350" i="1"/>
  <c r="T351" i="1" s="1"/>
  <c r="J303" i="2"/>
  <c r="AB335" i="1"/>
  <c r="C364" i="1"/>
  <c r="I363" i="1"/>
  <c r="G304" i="2"/>
  <c r="D304" i="2"/>
  <c r="F304" i="2" l="1"/>
  <c r="H304" i="2" s="1"/>
  <c r="C305" i="2" s="1"/>
  <c r="AE335" i="1"/>
  <c r="Y336" i="1"/>
  <c r="R352" i="1"/>
  <c r="Q352" i="1" s="1"/>
  <c r="N353" i="1" s="1"/>
  <c r="G364" i="1"/>
  <c r="D364" i="1"/>
  <c r="F364" i="1" l="1"/>
  <c r="C365" i="1" s="1"/>
  <c r="G365" i="1" s="1"/>
  <c r="T352" i="1"/>
  <c r="J304" i="2"/>
  <c r="Z336" i="1"/>
  <c r="AC336" i="1"/>
  <c r="O353" i="1"/>
  <c r="Q353" i="1" s="1"/>
  <c r="N354" i="1" s="1"/>
  <c r="R353" i="1"/>
  <c r="I364" i="1"/>
  <c r="D305" i="2"/>
  <c r="G305" i="2"/>
  <c r="D365" i="1" l="1"/>
  <c r="F365" i="1" s="1"/>
  <c r="C366" i="1" s="1"/>
  <c r="G366" i="1" s="1"/>
  <c r="F305" i="2"/>
  <c r="H305" i="2" s="1"/>
  <c r="C306" i="2" s="1"/>
  <c r="AB336" i="1"/>
  <c r="R354" i="1"/>
  <c r="O354" i="1"/>
  <c r="Q354" i="1" s="1"/>
  <c r="N355" i="1" s="1"/>
  <c r="T353" i="1"/>
  <c r="I365" i="1" l="1"/>
  <c r="D366" i="1"/>
  <c r="F366" i="1" s="1"/>
  <c r="C367" i="1" s="1"/>
  <c r="G367" i="1" s="1"/>
  <c r="J305" i="2"/>
  <c r="AE336" i="1"/>
  <c r="Y337" i="1"/>
  <c r="R355" i="1"/>
  <c r="O355" i="1"/>
  <c r="Q355" i="1" s="1"/>
  <c r="N356" i="1" s="1"/>
  <c r="T354" i="1"/>
  <c r="D306" i="2"/>
  <c r="G306" i="2"/>
  <c r="D367" i="1" l="1"/>
  <c r="F367" i="1" s="1"/>
  <c r="C368" i="1" s="1"/>
  <c r="I366" i="1"/>
  <c r="F306" i="2"/>
  <c r="H306" i="2" s="1"/>
  <c r="C307" i="2" s="1"/>
  <c r="AC337" i="1"/>
  <c r="Z337" i="1"/>
  <c r="T355" i="1"/>
  <c r="O356" i="1"/>
  <c r="R356" i="1"/>
  <c r="J306" i="2" l="1"/>
  <c r="AB337" i="1"/>
  <c r="Y338" i="1" s="1"/>
  <c r="Z338" i="1" s="1"/>
  <c r="AE337" i="1"/>
  <c r="Q356" i="1"/>
  <c r="D368" i="1"/>
  <c r="G368" i="1"/>
  <c r="I367" i="1"/>
  <c r="D307" i="2"/>
  <c r="G307" i="2"/>
  <c r="AC338" i="1" l="1"/>
  <c r="AB338" i="1"/>
  <c r="Y339" i="1" s="1"/>
  <c r="T356" i="1"/>
  <c r="N357" i="1"/>
  <c r="F368" i="1"/>
  <c r="C369" i="1" s="1"/>
  <c r="F307" i="2"/>
  <c r="I368" i="1" l="1"/>
  <c r="Z339" i="1"/>
  <c r="AC339" i="1"/>
  <c r="AE338" i="1"/>
  <c r="R357" i="1"/>
  <c r="O357" i="1"/>
  <c r="G369" i="1"/>
  <c r="D369" i="1"/>
  <c r="F369" i="1" s="1"/>
  <c r="C370" i="1" s="1"/>
  <c r="H307" i="2"/>
  <c r="C308" i="2" s="1"/>
  <c r="Q357" i="1" l="1"/>
  <c r="N358" i="1" s="1"/>
  <c r="O358" i="1" s="1"/>
  <c r="J307" i="2"/>
  <c r="AB339" i="1"/>
  <c r="G370" i="1"/>
  <c r="D370" i="1"/>
  <c r="F370" i="1" s="1"/>
  <c r="I369" i="1"/>
  <c r="D308" i="2"/>
  <c r="G308" i="2"/>
  <c r="R358" i="1" l="1"/>
  <c r="T357" i="1"/>
  <c r="F308" i="2"/>
  <c r="H308" i="2" s="1"/>
  <c r="C309" i="2" s="1"/>
  <c r="AE339" i="1"/>
  <c r="Y340" i="1"/>
  <c r="Q358" i="1"/>
  <c r="I370" i="1"/>
  <c r="C371" i="1"/>
  <c r="J308" i="2" l="1"/>
  <c r="AC340" i="1"/>
  <c r="Z340" i="1"/>
  <c r="AB340" i="1" s="1"/>
  <c r="Y341" i="1" s="1"/>
  <c r="T358" i="1"/>
  <c r="N359" i="1"/>
  <c r="D371" i="1"/>
  <c r="G371" i="1"/>
  <c r="D309" i="2"/>
  <c r="G309" i="2"/>
  <c r="F309" i="2" l="1"/>
  <c r="H309" i="2" s="1"/>
  <c r="C310" i="2" s="1"/>
  <c r="G310" i="2" s="1"/>
  <c r="F371" i="1"/>
  <c r="I371" i="1" s="1"/>
  <c r="Z341" i="1"/>
  <c r="AC341" i="1"/>
  <c r="AE340" i="1"/>
  <c r="O359" i="1"/>
  <c r="R359" i="1"/>
  <c r="J309" i="2" l="1"/>
  <c r="D310" i="2"/>
  <c r="F310" i="2" s="1"/>
  <c r="H310" i="2" s="1"/>
  <c r="C311" i="2" s="1"/>
  <c r="C372" i="1"/>
  <c r="D372" i="1" s="1"/>
  <c r="AB341" i="1"/>
  <c r="Y342" i="1" s="1"/>
  <c r="Z342" i="1" s="1"/>
  <c r="AE341" i="1"/>
  <c r="AC342" i="1"/>
  <c r="Q359" i="1"/>
  <c r="N360" i="1" s="1"/>
  <c r="R360" i="1" s="1"/>
  <c r="G372" i="1" l="1"/>
  <c r="F372" i="1" s="1"/>
  <c r="T359" i="1"/>
  <c r="J310" i="2"/>
  <c r="AB342" i="1"/>
  <c r="O360" i="1"/>
  <c r="Q360" i="1" s="1"/>
  <c r="N361" i="1" s="1"/>
  <c r="O361" i="1" s="1"/>
  <c r="G311" i="2"/>
  <c r="D311" i="2"/>
  <c r="C373" i="1" l="1"/>
  <c r="G373" i="1" s="1"/>
  <c r="I372" i="1"/>
  <c r="T360" i="1"/>
  <c r="F311" i="2"/>
  <c r="H311" i="2" s="1"/>
  <c r="AE342" i="1"/>
  <c r="Y343" i="1"/>
  <c r="R361" i="1"/>
  <c r="Q361" i="1" s="1"/>
  <c r="D373" i="1" l="1"/>
  <c r="F373" i="1" s="1"/>
  <c r="C374" i="1" s="1"/>
  <c r="D374" i="1" s="1"/>
  <c r="C312" i="2"/>
  <c r="G312" i="2" s="1"/>
  <c r="J311" i="2"/>
  <c r="Z343" i="1"/>
  <c r="AC343" i="1"/>
  <c r="N362" i="1"/>
  <c r="T361" i="1"/>
  <c r="I373" i="1" l="1"/>
  <c r="G374" i="1"/>
  <c r="F374" i="1" s="1"/>
  <c r="D312" i="2"/>
  <c r="F312" i="2" s="1"/>
  <c r="AB343" i="1"/>
  <c r="R362" i="1"/>
  <c r="O362" i="1"/>
  <c r="I374" i="1" l="1"/>
  <c r="C375" i="1"/>
  <c r="H312" i="2"/>
  <c r="C313" i="2" s="1"/>
  <c r="D313" i="2" s="1"/>
  <c r="Y344" i="1"/>
  <c r="AE343" i="1"/>
  <c r="Q362" i="1"/>
  <c r="G375" i="1" l="1"/>
  <c r="D375" i="1"/>
  <c r="F375" i="1" s="1"/>
  <c r="C376" i="1" s="1"/>
  <c r="J312" i="2"/>
  <c r="G313" i="2"/>
  <c r="F313" i="2" s="1"/>
  <c r="H313" i="2" s="1"/>
  <c r="C314" i="2" s="1"/>
  <c r="Z344" i="1"/>
  <c r="AB344" i="1" s="1"/>
  <c r="Y345" i="1" s="1"/>
  <c r="AC344" i="1"/>
  <c r="T362" i="1"/>
  <c r="N363" i="1"/>
  <c r="I375" i="1" l="1"/>
  <c r="J313" i="2"/>
  <c r="Z345" i="1"/>
  <c r="AC345" i="1"/>
  <c r="AE344" i="1"/>
  <c r="O363" i="1"/>
  <c r="R363" i="1"/>
  <c r="D376" i="1"/>
  <c r="G376" i="1"/>
  <c r="G314" i="2"/>
  <c r="D314" i="2"/>
  <c r="AB345" i="1" l="1"/>
  <c r="Y346" i="1" s="1"/>
  <c r="AC346" i="1" s="1"/>
  <c r="AE345" i="1"/>
  <c r="Q363" i="1"/>
  <c r="F376" i="1"/>
  <c r="C377" i="1" s="1"/>
  <c r="G377" i="1" s="1"/>
  <c r="F314" i="2"/>
  <c r="Z346" i="1" l="1"/>
  <c r="AB346" i="1" s="1"/>
  <c r="Y347" i="1" s="1"/>
  <c r="AC347" i="1" s="1"/>
  <c r="AE346" i="1"/>
  <c r="AE347" i="1" s="1"/>
  <c r="T363" i="1"/>
  <c r="N364" i="1"/>
  <c r="D377" i="1"/>
  <c r="F377" i="1" s="1"/>
  <c r="C378" i="1" s="1"/>
  <c r="D378" i="1" s="1"/>
  <c r="I376" i="1"/>
  <c r="H314" i="2"/>
  <c r="C315" i="2" s="1"/>
  <c r="J314" i="2" l="1"/>
  <c r="Z347" i="1"/>
  <c r="AB347" i="1" s="1"/>
  <c r="Y348" i="1" s="1"/>
  <c r="Z348" i="1" s="1"/>
  <c r="R364" i="1"/>
  <c r="O364" i="1"/>
  <c r="I377" i="1"/>
  <c r="G378" i="1"/>
  <c r="F378" i="1" s="1"/>
  <c r="C379" i="1" s="1"/>
  <c r="G315" i="2"/>
  <c r="D315" i="2"/>
  <c r="F315" i="2" l="1"/>
  <c r="H315" i="2" s="1"/>
  <c r="C316" i="2" s="1"/>
  <c r="AC348" i="1"/>
  <c r="AB348" i="1" s="1"/>
  <c r="Y349" i="1" s="1"/>
  <c r="Z349" i="1" s="1"/>
  <c r="AE348" i="1"/>
  <c r="Q364" i="1"/>
  <c r="T364" i="1" s="1"/>
  <c r="I378" i="1"/>
  <c r="D379" i="1"/>
  <c r="G379" i="1"/>
  <c r="J315" i="2" l="1"/>
  <c r="AC349" i="1"/>
  <c r="AB349" i="1"/>
  <c r="Y350" i="1" s="1"/>
  <c r="Z350" i="1" s="1"/>
  <c r="N365" i="1"/>
  <c r="R365" i="1" s="1"/>
  <c r="F379" i="1"/>
  <c r="G316" i="2"/>
  <c r="D316" i="2"/>
  <c r="F316" i="2" s="1"/>
  <c r="H316" i="2" s="1"/>
  <c r="J316" i="2" l="1"/>
  <c r="O365" i="1"/>
  <c r="Q365" i="1" s="1"/>
  <c r="AC350" i="1"/>
  <c r="AB350" i="1" s="1"/>
  <c r="AE349" i="1"/>
  <c r="C380" i="1"/>
  <c r="I379" i="1"/>
  <c r="C317" i="2"/>
  <c r="T365" i="1" l="1"/>
  <c r="N366" i="1"/>
  <c r="Y351" i="1"/>
  <c r="AE350" i="1"/>
  <c r="G380" i="1"/>
  <c r="D380" i="1"/>
  <c r="F380" i="1" s="1"/>
  <c r="C381" i="1" s="1"/>
  <c r="G317" i="2"/>
  <c r="D317" i="2"/>
  <c r="F317" i="2" l="1"/>
  <c r="O366" i="1"/>
  <c r="R366" i="1"/>
  <c r="Z351" i="1"/>
  <c r="AC351" i="1"/>
  <c r="D381" i="1"/>
  <c r="G381" i="1"/>
  <c r="I380" i="1"/>
  <c r="H317" i="2" l="1"/>
  <c r="C318" i="2" s="1"/>
  <c r="D318" i="2" s="1"/>
  <c r="Q366" i="1"/>
  <c r="AB351" i="1"/>
  <c r="F381" i="1"/>
  <c r="C382" i="1" s="1"/>
  <c r="G382" i="1" s="1"/>
  <c r="G318" i="2" l="1"/>
  <c r="F318" i="2" s="1"/>
  <c r="H318" i="2" s="1"/>
  <c r="C319" i="2" s="1"/>
  <c r="J317" i="2"/>
  <c r="T366" i="1"/>
  <c r="N367" i="1"/>
  <c r="Y352" i="1"/>
  <c r="AE351" i="1"/>
  <c r="D382" i="1"/>
  <c r="F382" i="1" s="1"/>
  <c r="C383" i="1" s="1"/>
  <c r="I381" i="1"/>
  <c r="J318" i="2" l="1"/>
  <c r="R367" i="1"/>
  <c r="O367" i="1"/>
  <c r="Q367" i="1" s="1"/>
  <c r="T367" i="1" s="1"/>
  <c r="Z352" i="1"/>
  <c r="AC352" i="1"/>
  <c r="I382" i="1"/>
  <c r="G383" i="1"/>
  <c r="D383" i="1"/>
  <c r="F383" i="1" s="1"/>
  <c r="C384" i="1" s="1"/>
  <c r="D319" i="2"/>
  <c r="G319" i="2"/>
  <c r="F319" i="2" l="1"/>
  <c r="H319" i="2" s="1"/>
  <c r="C320" i="2" s="1"/>
  <c r="AB352" i="1"/>
  <c r="Y353" i="1" s="1"/>
  <c r="AC353" i="1" s="1"/>
  <c r="N368" i="1"/>
  <c r="AE352" i="1"/>
  <c r="G384" i="1"/>
  <c r="D384" i="1"/>
  <c r="F384" i="1" s="1"/>
  <c r="C385" i="1" s="1"/>
  <c r="I383" i="1"/>
  <c r="J319" i="2" l="1"/>
  <c r="Z353" i="1"/>
  <c r="AB353" i="1" s="1"/>
  <c r="Y354" i="1" s="1"/>
  <c r="AE353" i="1"/>
  <c r="O368" i="1"/>
  <c r="R368" i="1"/>
  <c r="I384" i="1"/>
  <c r="D385" i="1"/>
  <c r="G385" i="1"/>
  <c r="G320" i="2"/>
  <c r="D320" i="2"/>
  <c r="AC354" i="1" l="1"/>
  <c r="Z354" i="1"/>
  <c r="AB354" i="1" s="1"/>
  <c r="Q368" i="1"/>
  <c r="F385" i="1"/>
  <c r="F320" i="2"/>
  <c r="AE354" i="1" l="1"/>
  <c r="Y355" i="1"/>
  <c r="N369" i="1"/>
  <c r="T368" i="1"/>
  <c r="I385" i="1"/>
  <c r="C386" i="1"/>
  <c r="H320" i="2"/>
  <c r="C321" i="2" s="1"/>
  <c r="J320" i="2" l="1"/>
  <c r="AC355" i="1"/>
  <c r="Z355" i="1"/>
  <c r="AB355" i="1" s="1"/>
  <c r="AE355" i="1" s="1"/>
  <c r="R369" i="1"/>
  <c r="O369" i="1"/>
  <c r="D386" i="1"/>
  <c r="G386" i="1"/>
  <c r="D321" i="2"/>
  <c r="G321" i="2"/>
  <c r="F321" i="2" l="1"/>
  <c r="H321" i="2" s="1"/>
  <c r="C322" i="2" s="1"/>
  <c r="D322" i="2" s="1"/>
  <c r="Q369" i="1"/>
  <c r="N370" i="1" s="1"/>
  <c r="O370" i="1" s="1"/>
  <c r="Y356" i="1"/>
  <c r="F386" i="1"/>
  <c r="R370" i="1" l="1"/>
  <c r="Q370" i="1" s="1"/>
  <c r="G322" i="2"/>
  <c r="F322" i="2" s="1"/>
  <c r="H322" i="2" s="1"/>
  <c r="C323" i="2" s="1"/>
  <c r="G323" i="2" s="1"/>
  <c r="J321" i="2"/>
  <c r="T369" i="1"/>
  <c r="AC356" i="1"/>
  <c r="Z356" i="1"/>
  <c r="AB356" i="1" s="1"/>
  <c r="C387" i="1"/>
  <c r="I386" i="1"/>
  <c r="D323" i="2" l="1"/>
  <c r="F323" i="2" s="1"/>
  <c r="H323" i="2" s="1"/>
  <c r="C324" i="2" s="1"/>
  <c r="J322" i="2"/>
  <c r="AE356" i="1"/>
  <c r="Y357" i="1"/>
  <c r="T370" i="1"/>
  <c r="N371" i="1"/>
  <c r="G387" i="1"/>
  <c r="D387" i="1"/>
  <c r="F387" i="1" s="1"/>
  <c r="C388" i="1" s="1"/>
  <c r="J323" i="2" l="1"/>
  <c r="AC357" i="1"/>
  <c r="Z357" i="1"/>
  <c r="AB357" i="1" s="1"/>
  <c r="AE357" i="1" s="1"/>
  <c r="R371" i="1"/>
  <c r="O371" i="1"/>
  <c r="D388" i="1"/>
  <c r="G388" i="1"/>
  <c r="I387" i="1"/>
  <c r="G324" i="2"/>
  <c r="D324" i="2"/>
  <c r="Q371" i="1" l="1"/>
  <c r="N372" i="1" s="1"/>
  <c r="O372" i="1" s="1"/>
  <c r="F324" i="2"/>
  <c r="Y358" i="1"/>
  <c r="Z358" i="1" s="1"/>
  <c r="AC358" i="1"/>
  <c r="F388" i="1"/>
  <c r="C389" i="1" s="1"/>
  <c r="T371" i="1" l="1"/>
  <c r="R372" i="1"/>
  <c r="Q372" i="1" s="1"/>
  <c r="N373" i="1" s="1"/>
  <c r="H324" i="2"/>
  <c r="C325" i="2" s="1"/>
  <c r="D325" i="2" s="1"/>
  <c r="AB358" i="1"/>
  <c r="I388" i="1"/>
  <c r="D389" i="1"/>
  <c r="G389" i="1"/>
  <c r="T372" i="1" l="1"/>
  <c r="R373" i="1"/>
  <c r="O373" i="1"/>
  <c r="Q373" i="1" s="1"/>
  <c r="N374" i="1" s="1"/>
  <c r="G325" i="2"/>
  <c r="F325" i="2" s="1"/>
  <c r="H325" i="2" s="1"/>
  <c r="C326" i="2" s="1"/>
  <c r="J324" i="2"/>
  <c r="AE358" i="1"/>
  <c r="Y359" i="1"/>
  <c r="F389" i="1"/>
  <c r="C390" i="1" s="1"/>
  <c r="D390" i="1" s="1"/>
  <c r="G390" i="1" l="1"/>
  <c r="F390" i="1" s="1"/>
  <c r="C391" i="1" s="1"/>
  <c r="D391" i="1" s="1"/>
  <c r="I389" i="1"/>
  <c r="T373" i="1"/>
  <c r="G326" i="2"/>
  <c r="D326" i="2"/>
  <c r="J325" i="2"/>
  <c r="O374" i="1"/>
  <c r="R374" i="1"/>
  <c r="Z359" i="1"/>
  <c r="AC359" i="1"/>
  <c r="F326" i="2" l="1"/>
  <c r="H326" i="2" s="1"/>
  <c r="C327" i="2" s="1"/>
  <c r="I390" i="1"/>
  <c r="AB359" i="1"/>
  <c r="AE359" i="1" s="1"/>
  <c r="Q374" i="1"/>
  <c r="T374" i="1" s="1"/>
  <c r="G391" i="1"/>
  <c r="F391" i="1" s="1"/>
  <c r="C392" i="1" s="1"/>
  <c r="D392" i="1" s="1"/>
  <c r="J326" i="2" l="1"/>
  <c r="Y360" i="1"/>
  <c r="N375" i="1"/>
  <c r="O375" i="1" s="1"/>
  <c r="AC360" i="1"/>
  <c r="Z360" i="1"/>
  <c r="AB360" i="1" s="1"/>
  <c r="Y361" i="1" s="1"/>
  <c r="G392" i="1"/>
  <c r="G393" i="1" s="1"/>
  <c r="I391" i="1"/>
  <c r="D393" i="1"/>
  <c r="C25" i="1" s="1"/>
  <c r="G25" i="1" s="1"/>
  <c r="H25" i="1" s="1"/>
  <c r="I25" i="1" s="1"/>
  <c r="I28" i="1" s="1"/>
  <c r="H19" i="1" s="1"/>
  <c r="G327" i="2"/>
  <c r="D327" i="2"/>
  <c r="F327" i="2" l="1"/>
  <c r="H327" i="2" s="1"/>
  <c r="C328" i="2" s="1"/>
  <c r="AE360" i="1"/>
  <c r="R375" i="1"/>
  <c r="Q375" i="1" s="1"/>
  <c r="AC361" i="1"/>
  <c r="Z361" i="1"/>
  <c r="F392" i="1"/>
  <c r="J327" i="2" l="1"/>
  <c r="AB361" i="1"/>
  <c r="Y362" i="1" s="1"/>
  <c r="AE361" i="1"/>
  <c r="N376" i="1"/>
  <c r="T375" i="1"/>
  <c r="Z362" i="1"/>
  <c r="AC362" i="1"/>
  <c r="F393" i="1"/>
  <c r="I392" i="1"/>
  <c r="I393" i="1" s="1"/>
  <c r="D328" i="2"/>
  <c r="G328" i="2"/>
  <c r="AB362" i="1" l="1"/>
  <c r="Y363" i="1" s="1"/>
  <c r="AC363" i="1" s="1"/>
  <c r="O376" i="1"/>
  <c r="R376" i="1"/>
  <c r="Z363" i="1"/>
  <c r="AE362" i="1"/>
  <c r="F328" i="2"/>
  <c r="Q376" i="1" l="1"/>
  <c r="T376" i="1" s="1"/>
  <c r="AB363" i="1"/>
  <c r="Y364" i="1" s="1"/>
  <c r="AC364" i="1" s="1"/>
  <c r="AE363" i="1"/>
  <c r="H328" i="2"/>
  <c r="C329" i="2" s="1"/>
  <c r="N377" i="1" l="1"/>
  <c r="R377" i="1" s="1"/>
  <c r="J328" i="2"/>
  <c r="Z364" i="1"/>
  <c r="AB364" i="1" s="1"/>
  <c r="Y365" i="1" s="1"/>
  <c r="AC365" i="1" s="1"/>
  <c r="AE364" i="1"/>
  <c r="G329" i="2"/>
  <c r="D329" i="2"/>
  <c r="F329" i="2" s="1"/>
  <c r="H329" i="2" s="1"/>
  <c r="O377" i="1" l="1"/>
  <c r="Q377" i="1" s="1"/>
  <c r="N378" i="1" s="1"/>
  <c r="O378" i="1" s="1"/>
  <c r="J329" i="2"/>
  <c r="Z365" i="1"/>
  <c r="AB365" i="1" s="1"/>
  <c r="Y366" i="1" s="1"/>
  <c r="AE365" i="1"/>
  <c r="AC366" i="1"/>
  <c r="Z366" i="1"/>
  <c r="AB366" i="1" s="1"/>
  <c r="Y367" i="1" s="1"/>
  <c r="C330" i="2"/>
  <c r="R378" i="1" l="1"/>
  <c r="Q378" i="1" s="1"/>
  <c r="N379" i="1" s="1"/>
  <c r="O379" i="1" s="1"/>
  <c r="T377" i="1"/>
  <c r="Z367" i="1"/>
  <c r="AC367" i="1"/>
  <c r="AE366" i="1"/>
  <c r="D330" i="2"/>
  <c r="G330" i="2"/>
  <c r="T378" i="1" l="1"/>
  <c r="AB367" i="1"/>
  <c r="Y368" i="1" s="1"/>
  <c r="Z368" i="1" s="1"/>
  <c r="R379" i="1"/>
  <c r="Q379" i="1" s="1"/>
  <c r="F330" i="2"/>
  <c r="AC368" i="1" l="1"/>
  <c r="AB368" i="1" s="1"/>
  <c r="AE367" i="1"/>
  <c r="T379" i="1"/>
  <c r="N380" i="1"/>
  <c r="H330" i="2"/>
  <c r="C331" i="2" s="1"/>
  <c r="J330" i="2" l="1"/>
  <c r="Y369" i="1"/>
  <c r="AE368" i="1"/>
  <c r="O380" i="1"/>
  <c r="R380" i="1"/>
  <c r="D331" i="2"/>
  <c r="G331" i="2"/>
  <c r="F331" i="2" l="1"/>
  <c r="H331" i="2" s="1"/>
  <c r="C332" i="2" s="1"/>
  <c r="G332" i="2" s="1"/>
  <c r="Z369" i="1"/>
  <c r="AB369" i="1" s="1"/>
  <c r="Y370" i="1" s="1"/>
  <c r="AC369" i="1"/>
  <c r="Q380" i="1"/>
  <c r="N381" i="1" s="1"/>
  <c r="R381" i="1" s="1"/>
  <c r="T380" i="1" l="1"/>
  <c r="J331" i="2"/>
  <c r="D332" i="2"/>
  <c r="F332" i="2" s="1"/>
  <c r="H332" i="2" s="1"/>
  <c r="C333" i="2" s="1"/>
  <c r="G333" i="2" s="1"/>
  <c r="AC370" i="1"/>
  <c r="Z370" i="1"/>
  <c r="AB370" i="1" s="1"/>
  <c r="Y371" i="1" s="1"/>
  <c r="AE369" i="1"/>
  <c r="O381" i="1"/>
  <c r="Q381" i="1" s="1"/>
  <c r="T381" i="1" l="1"/>
  <c r="J332" i="2"/>
  <c r="D333" i="2"/>
  <c r="F333" i="2" s="1"/>
  <c r="H333" i="2" s="1"/>
  <c r="C334" i="2" s="1"/>
  <c r="AE370" i="1"/>
  <c r="Z371" i="1"/>
  <c r="AB371" i="1" s="1"/>
  <c r="Y372" i="1" s="1"/>
  <c r="AC371" i="1"/>
  <c r="N382" i="1"/>
  <c r="O382" i="1" s="1"/>
  <c r="J333" i="2" l="1"/>
  <c r="Z372" i="1"/>
  <c r="AC372" i="1"/>
  <c r="AE371" i="1"/>
  <c r="R382" i="1"/>
  <c r="Q382" i="1" s="1"/>
  <c r="D334" i="2"/>
  <c r="G334" i="2"/>
  <c r="F334" i="2" l="1"/>
  <c r="H334" i="2" s="1"/>
  <c r="C335" i="2" s="1"/>
  <c r="AB372" i="1"/>
  <c r="Y373" i="1" s="1"/>
  <c r="T382" i="1"/>
  <c r="N383" i="1"/>
  <c r="J334" i="2" l="1"/>
  <c r="Z373" i="1"/>
  <c r="AC373" i="1"/>
  <c r="AE372" i="1"/>
  <c r="O383" i="1"/>
  <c r="R383" i="1"/>
  <c r="D335" i="2"/>
  <c r="G335" i="2"/>
  <c r="AB373" i="1" l="1"/>
  <c r="Y374" i="1" s="1"/>
  <c r="Q383" i="1"/>
  <c r="F335" i="2"/>
  <c r="Z374" i="1" l="1"/>
  <c r="AC374" i="1"/>
  <c r="AE373" i="1"/>
  <c r="T383" i="1"/>
  <c r="N384" i="1"/>
  <c r="H335" i="2"/>
  <c r="C336" i="2" s="1"/>
  <c r="J335" i="2" l="1"/>
  <c r="AB374" i="1"/>
  <c r="Y375" i="1" s="1"/>
  <c r="AC375" i="1" s="1"/>
  <c r="AE374" i="1"/>
  <c r="Z375" i="1"/>
  <c r="R384" i="1"/>
  <c r="O384" i="1"/>
  <c r="D336" i="2"/>
  <c r="G336" i="2"/>
  <c r="F336" i="2" l="1"/>
  <c r="H336" i="2" s="1"/>
  <c r="J336" i="2" s="1"/>
  <c r="AB375" i="1"/>
  <c r="Y376" i="1" s="1"/>
  <c r="AC376" i="1" s="1"/>
  <c r="AE375" i="1"/>
  <c r="Q384" i="1"/>
  <c r="N385" i="1" s="1"/>
  <c r="R385" i="1" s="1"/>
  <c r="C337" i="2" l="1"/>
  <c r="G337" i="2" s="1"/>
  <c r="T384" i="1"/>
  <c r="Z376" i="1"/>
  <c r="AB376" i="1" s="1"/>
  <c r="O385" i="1"/>
  <c r="Q385" i="1" s="1"/>
  <c r="T385" i="1" s="1"/>
  <c r="D337" i="2" l="1"/>
  <c r="F337" i="2" s="1"/>
  <c r="H337" i="2" s="1"/>
  <c r="J337" i="2" s="1"/>
  <c r="Y377" i="1"/>
  <c r="AE376" i="1"/>
  <c r="N386" i="1"/>
  <c r="O386" i="1" s="1"/>
  <c r="C338" i="2" l="1"/>
  <c r="D338" i="2" s="1"/>
  <c r="R386" i="1"/>
  <c r="Q386" i="1" s="1"/>
  <c r="AC377" i="1"/>
  <c r="Z377" i="1"/>
  <c r="AB377" i="1" s="1"/>
  <c r="Y378" i="1" s="1"/>
  <c r="G338" i="2" l="1"/>
  <c r="F338" i="2" s="1"/>
  <c r="H338" i="2" s="1"/>
  <c r="C339" i="2" s="1"/>
  <c r="G339" i="2" s="1"/>
  <c r="AE377" i="1"/>
  <c r="T386" i="1"/>
  <c r="N387" i="1"/>
  <c r="AC378" i="1"/>
  <c r="Z378" i="1"/>
  <c r="D339" i="2" l="1"/>
  <c r="F339" i="2" s="1"/>
  <c r="H339" i="2" s="1"/>
  <c r="C340" i="2" s="1"/>
  <c r="J338" i="2"/>
  <c r="R387" i="1"/>
  <c r="O387" i="1"/>
  <c r="Q387" i="1" s="1"/>
  <c r="T387" i="1" s="1"/>
  <c r="AB378" i="1"/>
  <c r="J339" i="2" l="1"/>
  <c r="N388" i="1"/>
  <c r="AE378" i="1"/>
  <c r="Y379" i="1"/>
  <c r="G340" i="2"/>
  <c r="D340" i="2"/>
  <c r="F340" i="2" s="1"/>
  <c r="H340" i="2" s="1"/>
  <c r="J340" i="2" l="1"/>
  <c r="O388" i="1"/>
  <c r="R388" i="1"/>
  <c r="AC379" i="1"/>
  <c r="Z379" i="1"/>
  <c r="C341" i="2"/>
  <c r="Q388" i="1" l="1"/>
  <c r="AB379" i="1"/>
  <c r="D341" i="2"/>
  <c r="G341" i="2"/>
  <c r="F341" i="2" l="1"/>
  <c r="T388" i="1"/>
  <c r="N389" i="1"/>
  <c r="AE379" i="1"/>
  <c r="Y380" i="1"/>
  <c r="H341" i="2" l="1"/>
  <c r="C342" i="2" s="1"/>
  <c r="D342" i="2" s="1"/>
  <c r="O389" i="1"/>
  <c r="R389" i="1"/>
  <c r="AC380" i="1"/>
  <c r="Z380" i="1"/>
  <c r="AB380" i="1" s="1"/>
  <c r="Y381" i="1" s="1"/>
  <c r="G342" i="2" l="1"/>
  <c r="F342" i="2" s="1"/>
  <c r="H342" i="2" s="1"/>
  <c r="C343" i="2" s="1"/>
  <c r="J341" i="2"/>
  <c r="AE380" i="1"/>
  <c r="Q389" i="1"/>
  <c r="Z381" i="1"/>
  <c r="AC381" i="1"/>
  <c r="J342" i="2" l="1"/>
  <c r="G343" i="2"/>
  <c r="D343" i="2"/>
  <c r="F343" i="2" s="1"/>
  <c r="H343" i="2" s="1"/>
  <c r="AB381" i="1"/>
  <c r="Y382" i="1" s="1"/>
  <c r="Z382" i="1" s="1"/>
  <c r="T389" i="1"/>
  <c r="N390" i="1"/>
  <c r="AE381" i="1"/>
  <c r="J343" i="2" l="1"/>
  <c r="C344" i="2"/>
  <c r="G344" i="2" s="1"/>
  <c r="AC382" i="1"/>
  <c r="AB382" i="1" s="1"/>
  <c r="Y383" i="1" s="1"/>
  <c r="O390" i="1"/>
  <c r="R390" i="1"/>
  <c r="AE382" i="1"/>
  <c r="D344" i="2" l="1"/>
  <c r="F344" i="2" s="1"/>
  <c r="H344" i="2" s="1"/>
  <c r="AC383" i="1"/>
  <c r="Z383" i="1"/>
  <c r="AB383" i="1" s="1"/>
  <c r="Y384" i="1" s="1"/>
  <c r="Z384" i="1" s="1"/>
  <c r="AE383" i="1"/>
  <c r="Q390" i="1"/>
  <c r="C345" i="2" l="1"/>
  <c r="G345" i="2" s="1"/>
  <c r="J344" i="2"/>
  <c r="AC384" i="1"/>
  <c r="AB384" i="1"/>
  <c r="Y385" i="1" s="1"/>
  <c r="Z385" i="1" s="1"/>
  <c r="N391" i="1"/>
  <c r="T390" i="1"/>
  <c r="AE384" i="1"/>
  <c r="D345" i="2" l="1"/>
  <c r="F345" i="2" s="1"/>
  <c r="H345" i="2" s="1"/>
  <c r="C346" i="2" s="1"/>
  <c r="AC385" i="1"/>
  <c r="AB385" i="1" s="1"/>
  <c r="O391" i="1"/>
  <c r="R391" i="1"/>
  <c r="J345" i="2" l="1"/>
  <c r="Y386" i="1"/>
  <c r="AE385" i="1"/>
  <c r="Q391" i="1"/>
  <c r="G346" i="2"/>
  <c r="D346" i="2"/>
  <c r="F346" i="2" s="1"/>
  <c r="H346" i="2" s="1"/>
  <c r="J346" i="2" l="1"/>
  <c r="AC386" i="1"/>
  <c r="Z386" i="1"/>
  <c r="AB386" i="1" s="1"/>
  <c r="Y387" i="1" s="1"/>
  <c r="N392" i="1"/>
  <c r="T391" i="1"/>
  <c r="C347" i="2"/>
  <c r="Z387" i="1" l="1"/>
  <c r="AC387" i="1"/>
  <c r="AE386" i="1"/>
  <c r="R392" i="1"/>
  <c r="R393" i="1" s="1"/>
  <c r="O392" i="1"/>
  <c r="G347" i="2"/>
  <c r="D347" i="2"/>
  <c r="F347" i="2" s="1"/>
  <c r="H347" i="2" s="1"/>
  <c r="J347" i="2" l="1"/>
  <c r="AB387" i="1"/>
  <c r="Q392" i="1"/>
  <c r="O393" i="1"/>
  <c r="N25" i="1" s="1"/>
  <c r="R25" i="1" s="1"/>
  <c r="S25" i="1" s="1"/>
  <c r="T25" i="1" s="1"/>
  <c r="T28" i="1" s="1"/>
  <c r="S19" i="1" s="1"/>
  <c r="C348" i="2"/>
  <c r="AE387" i="1" l="1"/>
  <c r="Y388" i="1"/>
  <c r="Q393" i="1"/>
  <c r="T392" i="1"/>
  <c r="T393" i="1" s="1"/>
  <c r="G348" i="2"/>
  <c r="D348" i="2"/>
  <c r="F348" i="2" s="1"/>
  <c r="H348" i="2" s="1"/>
  <c r="J348" i="2" l="1"/>
  <c r="Z388" i="1"/>
  <c r="AC388" i="1"/>
  <c r="C349" i="2"/>
  <c r="AB388" i="1" l="1"/>
  <c r="G349" i="2"/>
  <c r="D349" i="2"/>
  <c r="F349" i="2" l="1"/>
  <c r="H349" i="2" s="1"/>
  <c r="C350" i="2" s="1"/>
  <c r="Y389" i="1"/>
  <c r="AE388" i="1"/>
  <c r="J349" i="2" l="1"/>
  <c r="Z389" i="1"/>
  <c r="AB389" i="1" s="1"/>
  <c r="Y390" i="1" s="1"/>
  <c r="AC389" i="1"/>
  <c r="D350" i="2"/>
  <c r="G350" i="2"/>
  <c r="F350" i="2" l="1"/>
  <c r="H350" i="2" s="1"/>
  <c r="C351" i="2" s="1"/>
  <c r="Z390" i="1"/>
  <c r="AC390" i="1"/>
  <c r="AE389" i="1"/>
  <c r="J350" i="2" l="1"/>
  <c r="AB390" i="1"/>
  <c r="Y391" i="1" s="1"/>
  <c r="D351" i="2"/>
  <c r="G351" i="2"/>
  <c r="F351" i="2" l="1"/>
  <c r="AC391" i="1"/>
  <c r="Z391" i="1"/>
  <c r="AE390" i="1"/>
  <c r="H351" i="2" l="1"/>
  <c r="C352" i="2" s="1"/>
  <c r="D352" i="2" s="1"/>
  <c r="AB391" i="1"/>
  <c r="Y392" i="1" s="1"/>
  <c r="G352" i="2" l="1"/>
  <c r="F352" i="2" s="1"/>
  <c r="H352" i="2" s="1"/>
  <c r="C353" i="2" s="1"/>
  <c r="J351" i="2"/>
  <c r="AC392" i="1"/>
  <c r="AC393" i="1" s="1"/>
  <c r="Z392" i="1"/>
  <c r="AE391" i="1"/>
  <c r="G353" i="2" l="1"/>
  <c r="D353" i="2"/>
  <c r="J352" i="2"/>
  <c r="AB392" i="1"/>
  <c r="AB393" i="1" s="1"/>
  <c r="Z393" i="1"/>
  <c r="Y25" i="1" s="1"/>
  <c r="AC25" i="1" s="1"/>
  <c r="AD25" i="1" s="1"/>
  <c r="AE25" i="1" s="1"/>
  <c r="AE28" i="1" s="1"/>
  <c r="AD19" i="1" s="1"/>
  <c r="F353" i="2" l="1"/>
  <c r="H353" i="2" s="1"/>
  <c r="C354" i="2" s="1"/>
  <c r="G354" i="2" s="1"/>
  <c r="AE392" i="1"/>
  <c r="AE393" i="1" s="1"/>
  <c r="J353" i="2" l="1"/>
  <c r="D354" i="2"/>
  <c r="F354" i="2" s="1"/>
  <c r="H354" i="2" s="1"/>
  <c r="C355" i="2" s="1"/>
  <c r="D355" i="2" s="1"/>
  <c r="G355" i="2" l="1"/>
  <c r="F355" i="2" s="1"/>
  <c r="H355" i="2" s="1"/>
  <c r="C356" i="2" s="1"/>
  <c r="G356" i="2" s="1"/>
  <c r="J354" i="2"/>
  <c r="J355" i="2" l="1"/>
  <c r="D356" i="2"/>
  <c r="F356" i="2" s="1"/>
  <c r="H356" i="2" s="1"/>
  <c r="C357" i="2" s="1"/>
  <c r="G357" i="2" s="1"/>
  <c r="D357" i="2" l="1"/>
  <c r="F357" i="2" s="1"/>
  <c r="H357" i="2" s="1"/>
  <c r="C358" i="2" s="1"/>
  <c r="J356" i="2"/>
  <c r="J357" i="2" l="1"/>
  <c r="D358" i="2"/>
  <c r="G358" i="2"/>
  <c r="F358" i="2" l="1"/>
  <c r="H358" i="2" s="1"/>
  <c r="C359" i="2" s="1"/>
  <c r="J358" i="2" l="1"/>
  <c r="G359" i="2"/>
  <c r="D359" i="2"/>
  <c r="F359" i="2" l="1"/>
  <c r="H359" i="2" s="1"/>
  <c r="C360" i="2" s="1"/>
  <c r="J359" i="2" l="1"/>
  <c r="G360" i="2"/>
  <c r="D360" i="2"/>
  <c r="F360" i="2" l="1"/>
  <c r="H360" i="2" s="1"/>
  <c r="C361" i="2" l="1"/>
  <c r="G361" i="2" s="1"/>
  <c r="J360" i="2"/>
  <c r="D361" i="2" l="1"/>
  <c r="F361" i="2" s="1"/>
  <c r="H361" i="2" s="1"/>
  <c r="C362" i="2" l="1"/>
  <c r="D362" i="2" s="1"/>
  <c r="J361" i="2"/>
  <c r="G362" i="2" l="1"/>
  <c r="F362" i="2" s="1"/>
  <c r="H362" i="2" s="1"/>
  <c r="C363" i="2" s="1"/>
  <c r="J362" i="2" l="1"/>
  <c r="G363" i="2"/>
  <c r="D363" i="2"/>
  <c r="F363" i="2" s="1"/>
  <c r="H363" i="2" s="1"/>
  <c r="J363" i="2" l="1"/>
  <c r="C364" i="2"/>
  <c r="D364" i="2" l="1"/>
  <c r="G364" i="2"/>
  <c r="F364" i="2" l="1"/>
  <c r="H364" i="2" s="1"/>
  <c r="C365" i="2" s="1"/>
  <c r="J364" i="2" l="1"/>
  <c r="G365" i="2"/>
  <c r="D365" i="2"/>
  <c r="F365" i="2" l="1"/>
  <c r="H365" i="2" s="1"/>
  <c r="C366" i="2" s="1"/>
  <c r="J365" i="2" l="1"/>
  <c r="D366" i="2"/>
  <c r="G366" i="2"/>
  <c r="F366" i="2" l="1"/>
  <c r="H366" i="2" s="1"/>
  <c r="C367" i="2" s="1"/>
  <c r="J366" i="2" l="1"/>
  <c r="D367" i="2"/>
  <c r="G367" i="2"/>
  <c r="F367" i="2" l="1"/>
  <c r="H367" i="2" s="1"/>
  <c r="C368" i="2" s="1"/>
  <c r="J367" i="2" l="1"/>
  <c r="G368" i="2"/>
  <c r="D368" i="2"/>
  <c r="F368" i="2" l="1"/>
  <c r="H368" i="2" s="1"/>
  <c r="C369" i="2" s="1"/>
  <c r="J368" i="2" l="1"/>
  <c r="G369" i="2"/>
  <c r="D369" i="2"/>
  <c r="F369" i="2" l="1"/>
  <c r="H369" i="2" s="1"/>
  <c r="J369" i="2" s="1"/>
  <c r="C370" i="2" l="1"/>
  <c r="D370" i="2" s="1"/>
  <c r="G370" i="2" l="1"/>
  <c r="F370" i="2" s="1"/>
  <c r="H370" i="2" s="1"/>
  <c r="J370" i="2" s="1"/>
  <c r="C371" i="2" l="1"/>
  <c r="D371" i="2" s="1"/>
  <c r="G371" i="2" l="1"/>
  <c r="F371" i="2" s="1"/>
  <c r="H371" i="2" s="1"/>
  <c r="C372" i="2" s="1"/>
  <c r="G372" i="2" s="1"/>
  <c r="J371" i="2" l="1"/>
  <c r="D372" i="2"/>
  <c r="F372" i="2" s="1"/>
  <c r="H372" i="2" s="1"/>
  <c r="C373" i="2" s="1"/>
  <c r="J372" i="2" l="1"/>
  <c r="G373" i="2"/>
  <c r="D373" i="2"/>
  <c r="F373" i="2" l="1"/>
  <c r="H373" i="2" s="1"/>
  <c r="J373" i="2" l="1"/>
  <c r="C374" i="2"/>
  <c r="G374" i="2" s="1"/>
  <c r="D374" i="2" l="1"/>
  <c r="F374" i="2" s="1"/>
  <c r="H374" i="2" s="1"/>
  <c r="J374" i="2" l="1"/>
  <c r="C375" i="2"/>
  <c r="D375" i="2" s="1"/>
  <c r="G375" i="2" l="1"/>
  <c r="F375" i="2" s="1"/>
  <c r="H375" i="2" l="1"/>
  <c r="C376" i="2" s="1"/>
  <c r="G376" i="2" s="1"/>
  <c r="J375" i="2" l="1"/>
  <c r="D376" i="2"/>
  <c r="F376" i="2" s="1"/>
  <c r="H376" i="2" s="1"/>
  <c r="C377" i="2" l="1"/>
  <c r="G377" i="2" s="1"/>
  <c r="J376" i="2"/>
  <c r="D377" i="2" l="1"/>
  <c r="F377" i="2" s="1"/>
  <c r="H377" i="2" s="1"/>
  <c r="C378" i="2" s="1"/>
  <c r="D378" i="2" s="1"/>
  <c r="J377" i="2" l="1"/>
  <c r="G378" i="2"/>
  <c r="F378" i="2" s="1"/>
  <c r="H378" i="2" s="1"/>
  <c r="C379" i="2" s="1"/>
  <c r="J378" i="2" l="1"/>
  <c r="G379" i="2"/>
  <c r="D379" i="2"/>
  <c r="F379" i="2" l="1"/>
  <c r="H379" i="2" s="1"/>
  <c r="C380" i="2" s="1"/>
  <c r="G380" i="2" s="1"/>
  <c r="J379" i="2" l="1"/>
  <c r="D380" i="2"/>
  <c r="F380" i="2" s="1"/>
  <c r="H380" i="2" s="1"/>
  <c r="J380" i="2" s="1"/>
  <c r="C381" i="2" l="1"/>
  <c r="D381" i="2" s="1"/>
  <c r="G381" i="2" l="1"/>
  <c r="F381" i="2" s="1"/>
  <c r="H381" i="2" s="1"/>
  <c r="C382" i="2" s="1"/>
  <c r="G382" i="2" s="1"/>
  <c r="J381" i="2" l="1"/>
  <c r="D382" i="2"/>
  <c r="F382" i="2" s="1"/>
  <c r="H382" i="2" l="1"/>
  <c r="J382" i="2" s="1"/>
  <c r="C383" i="2" l="1"/>
  <c r="D383" i="2" s="1"/>
  <c r="G383" i="2" l="1"/>
  <c r="F383" i="2" s="1"/>
  <c r="H383" i="2" s="1"/>
  <c r="C384" i="2" s="1"/>
  <c r="J383" i="2" l="1"/>
  <c r="G384" i="2"/>
  <c r="D384" i="2"/>
  <c r="F384" i="2" s="1"/>
  <c r="H384" i="2" s="1"/>
  <c r="C385" i="2" s="1"/>
  <c r="J384" i="2" l="1"/>
  <c r="G385" i="2"/>
  <c r="D385" i="2"/>
  <c r="F385" i="2" l="1"/>
  <c r="H385" i="2" s="1"/>
  <c r="J385" i="2" l="1"/>
  <c r="C386" i="2"/>
  <c r="D386" i="2" s="1"/>
  <c r="G386" i="2" l="1"/>
  <c r="F386" i="2" s="1"/>
  <c r="H386" i="2" s="1"/>
  <c r="C387" i="2" s="1"/>
  <c r="G387" i="2" s="1"/>
  <c r="J386" i="2" l="1"/>
  <c r="D387" i="2"/>
  <c r="F387" i="2" s="1"/>
  <c r="H387" i="2" s="1"/>
  <c r="C388" i="2" s="1"/>
  <c r="D388" i="2" s="1"/>
  <c r="J387" i="2" l="1"/>
  <c r="G388" i="2"/>
  <c r="F388" i="2" s="1"/>
  <c r="H388" i="2" s="1"/>
  <c r="C389" i="2" s="1"/>
  <c r="J388" i="2" l="1"/>
  <c r="D389" i="2"/>
  <c r="G389" i="2"/>
  <c r="F389" i="2" l="1"/>
  <c r="H389" i="2" s="1"/>
  <c r="J389" i="2" s="1"/>
  <c r="C390" i="2" l="1"/>
  <c r="G390" i="2" s="1"/>
  <c r="D390" i="2" l="1"/>
  <c r="F390" i="2" s="1"/>
  <c r="H390" i="2" s="1"/>
  <c r="J390" i="2" l="1"/>
  <c r="C391" i="2"/>
  <c r="G391" i="2" s="1"/>
  <c r="G392" i="2" s="1"/>
  <c r="D391" i="2" l="1"/>
  <c r="F391" i="2" l="1"/>
  <c r="D392" i="2"/>
  <c r="C24" i="2" s="1"/>
  <c r="G24" i="2" s="1"/>
  <c r="H24" i="2" s="1"/>
  <c r="F392" i="2" l="1"/>
  <c r="H391" i="2"/>
  <c r="J391" i="2" l="1"/>
  <c r="J392" i="2" s="1"/>
  <c r="D24" i="2"/>
  <c r="I24" i="2" s="1"/>
  <c r="I27" i="2" s="1"/>
  <c r="H19" i="2" s="1"/>
  <c r="H16" i="2"/>
  <c r="H13" i="2" s="1"/>
  <c r="I13" i="2" s="1"/>
  <c r="I14" i="2" s="1"/>
  <c r="H392" i="2"/>
  <c r="H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Cameron Scott</author>
  </authors>
  <commentList>
    <comment ref="F16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This is the number of payments you will make if you pay in excess of the Required Monthly Payment.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8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This is the payment you wish to make, if in excess of the Required Monthly Payment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Leave blank if you do not plan to pay the loan off in a certain number of years.</t>
        </r>
      </text>
    </comment>
  </commentList>
</comments>
</file>

<file path=xl/sharedStrings.xml><?xml version="1.0" encoding="utf-8"?>
<sst xmlns="http://schemas.openxmlformats.org/spreadsheetml/2006/main" count="416" uniqueCount="235">
  <si>
    <t>Loan Amount</t>
  </si>
  <si>
    <t>Interest Rate</t>
  </si>
  <si>
    <t>Interest</t>
  </si>
  <si>
    <t>Owed</t>
  </si>
  <si>
    <t>less Received</t>
  </si>
  <si>
    <t>Interest Paid</t>
  </si>
  <si>
    <t>BalloonPmt</t>
  </si>
  <si>
    <t>Total Paid</t>
  </si>
  <si>
    <t>Prepayment after # years?</t>
  </si>
  <si>
    <t xml:space="preserve">Prepayment of </t>
  </si>
  <si>
    <t>Loan Information</t>
  </si>
  <si>
    <t>Years (1-30)</t>
  </si>
  <si>
    <t>Payments per year (12)</t>
  </si>
  <si>
    <t>Payment</t>
  </si>
  <si>
    <t>Month</t>
  </si>
  <si>
    <t>Principal</t>
  </si>
  <si>
    <t>New Principal</t>
  </si>
  <si>
    <t>Balloon</t>
  </si>
  <si>
    <t>Extra Payments</t>
  </si>
  <si>
    <t>Regular Pmts.</t>
  </si>
  <si>
    <t>Cost of loan without prepayment</t>
  </si>
  <si>
    <t>Paying Off Your Loan Early:</t>
  </si>
  <si>
    <t>Loan Amortization Schedule</t>
  </si>
  <si>
    <t>Number of Prepayments:</t>
  </si>
  <si>
    <t>Total of Prepayments:</t>
  </si>
  <si>
    <t>Savings from Prepayments:</t>
  </si>
  <si>
    <t>Loan Payments:</t>
  </si>
  <si>
    <t>Regular</t>
  </si>
  <si>
    <t>Prepayment of Principal</t>
  </si>
  <si>
    <t>(blank = no early payoff)</t>
  </si>
  <si>
    <t>Points</t>
  </si>
  <si>
    <t>Total Received</t>
  </si>
  <si>
    <t>Other Fees</t>
  </si>
  <si>
    <t>Effective</t>
  </si>
  <si>
    <t>Total Periods</t>
  </si>
  <si>
    <t>Total Periods:</t>
  </si>
  <si>
    <t>Total # of Loan Payments:</t>
  </si>
  <si>
    <t>Number of Payments:</t>
  </si>
  <si>
    <t>Desired Monthly Payment</t>
  </si>
  <si>
    <t>Total Amount of Prepayments:</t>
  </si>
  <si>
    <t>Amount Paid over Monthly</t>
  </si>
  <si>
    <t>Add'l Prepayment of Principal</t>
  </si>
  <si>
    <t>Total Payments</t>
  </si>
  <si>
    <t>Total Principal</t>
  </si>
  <si>
    <t>Total Interest</t>
  </si>
  <si>
    <t>Total Prepayment</t>
  </si>
  <si>
    <t>Years</t>
  </si>
  <si>
    <t>Pts &amp; Fees</t>
  </si>
  <si>
    <t>Purpose:</t>
  </si>
  <si>
    <t>Disclosure:</t>
  </si>
  <si>
    <t>The purpose of this spreadsheet is to give an Excel template for determining which</t>
  </si>
  <si>
    <t xml:space="preserve">of three different loans would be most attractive to you based on your estimates of </t>
  </si>
  <si>
    <t xml:space="preserve">closing costs, interest rates, and how long you will be in the home.  In addition, we </t>
  </si>
  <si>
    <t>Personal Finance: Another Perspective</t>
  </si>
  <si>
    <t xml:space="preserve">  Additional Payments</t>
  </si>
  <si>
    <t xml:space="preserve">Directions:  Fill in the green cells with your data.  Be careful not to modify the  blue cells.  With prepayment, we assume payments </t>
  </si>
  <si>
    <t>are for principle only and occur at the end of the previous month.  Special thanks to Cameron Scott who designed this spreadsheet.</t>
  </si>
  <si>
    <t>Interest Saved by Prepayment (less fees):</t>
  </si>
  <si>
    <t>Interest Saved by Prepayment:</t>
  </si>
  <si>
    <t>have added a prepayment worksheet to help you pay your home off faster.  Please</t>
  </si>
  <si>
    <t>note that your actual monthly payment is going to be more due to the additional costs</t>
  </si>
  <si>
    <t>of Private Mortgage Insurance and the additional Escrow payments.</t>
  </si>
  <si>
    <t>The purpose of this spreadsheet and this class is to help you get your financial house in</t>
  </si>
  <si>
    <t xml:space="preserve">order and to help you on your road to financial self-reliance.  If there are mistakes in this </t>
  </si>
  <si>
    <t xml:space="preserve">spreadsheet, please bring them to our attention and we will correct them in upcoming </t>
  </si>
  <si>
    <t xml:space="preserve">versions.  The teacher, and BYU, specifically disclaim any liability, or responsibility for </t>
  </si>
  <si>
    <t>claims, loss, or risk incurred, directly or indirectly, from using this material.</t>
  </si>
  <si>
    <t>Interest Rate (APR)</t>
  </si>
  <si>
    <t>Current Loan Information</t>
  </si>
  <si>
    <t>Interest Rate (APR) on New Loan</t>
  </si>
  <si>
    <t>Original Months of the Loan</t>
  </si>
  <si>
    <t>Beginning Loan Balance</t>
  </si>
  <si>
    <t>Months Remaining to Pay on the Loan</t>
  </si>
  <si>
    <t xml:space="preserve">Months Refinanced to:  </t>
  </si>
  <si>
    <t>Old Payment</t>
  </si>
  <si>
    <t>New Payment</t>
  </si>
  <si>
    <t>Total Payments Remaining on Old Loan</t>
  </si>
  <si>
    <t>New Loan Amount</t>
  </si>
  <si>
    <t>The following is an attemp to help you in the refinance process.  Input your current loan information, the original months of the loan, and the remaining months</t>
  </si>
  <si>
    <t>Total Savings (or Loss)</t>
  </si>
  <si>
    <t>Breakeven Point in Months</t>
  </si>
  <si>
    <t>Breakeven Point in Years</t>
  </si>
  <si>
    <t>New Amount to Borrow.  This includes all new</t>
  </si>
  <si>
    <t>costs added to the loan amount</t>
  </si>
  <si>
    <t>Monthly Principal and Interest</t>
  </si>
  <si>
    <t>Number of Months remaining</t>
  </si>
  <si>
    <t>Total New Fees/Costs</t>
  </si>
  <si>
    <t>until the loan is paid off.  Include only Principal and interest.  Add the new loan information as well, including the proposed months to pay off the loan.</t>
  </si>
  <si>
    <t>Remaining Principal Owed on the Loan</t>
  </si>
  <si>
    <t>Remaining Principal Owed on Old Loan</t>
  </si>
  <si>
    <t>Total Fees from the New Loan</t>
  </si>
  <si>
    <t>Breakeven Recommendation:</t>
  </si>
  <si>
    <t>Total Cost Recommendation:</t>
  </si>
  <si>
    <t>Loan Origination/Processing Fees</t>
  </si>
  <si>
    <t>Number of Months Refinanced:  (months on new loan)</t>
  </si>
  <si>
    <t>Loan #1 Information</t>
  </si>
  <si>
    <t>Number of Months</t>
  </si>
  <si>
    <t>Loan #2 Information</t>
  </si>
  <si>
    <t>Cost</t>
  </si>
  <si>
    <t>Other Possible Fees for the Buy Down</t>
  </si>
  <si>
    <t>Loan #1 Principle and Interest</t>
  </si>
  <si>
    <t>Loan #2 Principle and Interest</t>
  </si>
  <si>
    <t>Recommendation</t>
  </si>
  <si>
    <t>Breakeven Point in Years (C/12)</t>
  </si>
  <si>
    <t>Breakeven Analysis Recommendation:</t>
  </si>
  <si>
    <t>Total Cost Analysis Recommendation:</t>
  </si>
  <si>
    <t>Overall Recommendation:</t>
  </si>
  <si>
    <t xml:space="preserve">than 5 years I would not do it as you are likely to move in 5-7 years. </t>
  </si>
  <si>
    <t>Outflows:  All costs and fees for the loan</t>
  </si>
  <si>
    <t>Inflows:  Monthly savings from the prepayment</t>
  </si>
  <si>
    <t>Existing Loan Payment</t>
  </si>
  <si>
    <t>New Loan Payment</t>
  </si>
  <si>
    <t>Savings each month</t>
  </si>
  <si>
    <t>Internal Rate of Return</t>
  </si>
  <si>
    <t xml:space="preserve">  Future value</t>
  </si>
  <si>
    <t>Current Loan Monthly Principal and Interest Pmts</t>
  </si>
  <si>
    <t>Total Fees from the New Loan:</t>
  </si>
  <si>
    <t>until the loan is paid off.  Include only Principal and interest.  Add the new refinance loan information as well, including the proposed months to pay off the loan.</t>
  </si>
  <si>
    <t>Analysis 2:  Break Even Analysis (no TVM analysis)</t>
  </si>
  <si>
    <t>Analysis 3:  Total Cost Analysis (no TVM)</t>
  </si>
  <si>
    <t>Monthly Savings from the Refinance</t>
  </si>
  <si>
    <t>Internal Rate of Return Recommendation:</t>
  </si>
  <si>
    <t>New Monthly Principal and Interest Payments</t>
  </si>
  <si>
    <t>Required Rate of Return for IRR Calculation</t>
  </si>
  <si>
    <t>assumes we are looking at this as an investment, with the costs of the refinance as the outflows and the savings as the inflows to the analysis.</t>
  </si>
  <si>
    <t>if your break even is less than 3 years and you plan to be in the home for at lease 3 years to do it.  If the breakeven is 3-5 years I would consider it.  If it is greater</t>
  </si>
  <si>
    <t>If IRR is greater than your risk free return, then refinance</t>
  </si>
  <si>
    <t>If two recommendations are Yes, I would do more analysis</t>
  </si>
  <si>
    <t>If only one recommendation is Yes, I would not do the refinance</t>
  </si>
  <si>
    <t>IRR</t>
  </si>
  <si>
    <t>Breakeven</t>
  </si>
  <si>
    <t>Savings</t>
  </si>
  <si>
    <t>Refinance</t>
  </si>
  <si>
    <t>in Years</t>
  </si>
  <si>
    <t>Overall</t>
  </si>
  <si>
    <t>Analysis 1:  Internal Rate of Return</t>
  </si>
  <si>
    <t>Analysis 2:  Breakeven Years</t>
  </si>
  <si>
    <t>Analysis 3:  Total Costs</t>
  </si>
  <si>
    <t>&gt; Required</t>
  </si>
  <si>
    <t>Rate</t>
  </si>
  <si>
    <t>Internal Rate of Return Recommendation</t>
  </si>
  <si>
    <t>Original Years of the Loan</t>
  </si>
  <si>
    <t>Years Remaining to Pay on the Loan</t>
  </si>
  <si>
    <t>Number of Periods for the Savings</t>
  </si>
  <si>
    <t>Analysis 2 gives the straight break even cost analysis based on the number of months in the new loan.  Analysis 2 calculates the total costs of the loans.</t>
  </si>
  <si>
    <t>1.  Internal Rate of Return Analysis</t>
  </si>
  <si>
    <t>B.  Monthly Savings</t>
  </si>
  <si>
    <t>Loan #1 Principle and Interest Costs</t>
  </si>
  <si>
    <t>Loan #2 Principle and Interest Costs</t>
  </si>
  <si>
    <t>C.  Number of months savings</t>
  </si>
  <si>
    <t>Monthly Savings from Loan #2</t>
  </si>
  <si>
    <t>2.  Breakeven Analysis (No TVM)</t>
  </si>
  <si>
    <t>Principle and Interest Payment Calculations</t>
  </si>
  <si>
    <t>A.  Loan #1 Principle and Interest</t>
  </si>
  <si>
    <t>B.  Monthly Savings from Loan #2</t>
  </si>
  <si>
    <t>C.  Cost of the Buy Down Points</t>
  </si>
  <si>
    <t>Total Costs and Fees for the Buy Down</t>
  </si>
  <si>
    <t>Breakeven Point in Months (A/B)</t>
  </si>
  <si>
    <t>Investors Risk-free Rate</t>
  </si>
  <si>
    <t>&lt; 7</t>
  </si>
  <si>
    <t>Buying Down Points Analysis</t>
  </si>
  <si>
    <t>If your break even is less than 4years and you plan to be in the home for 4 years, I would do it.  If the breakeven is 4-7 years I would consider it.  If it is greater</t>
  </si>
  <si>
    <t>than 7 years I would not do it as you are likely to move in 5-7 years.  If your Total Cost Savings is positive, I would consider it:  if not, I would not consider it.</t>
  </si>
  <si>
    <t>Total Costs</t>
  </si>
  <si>
    <t>Amount Received After Fees</t>
  </si>
  <si>
    <t>Received Before Fees</t>
  </si>
  <si>
    <t xml:space="preserve">  Total Amount Received</t>
  </si>
  <si>
    <t xml:space="preserve">Total Costs and Fees </t>
  </si>
  <si>
    <t>Internal Rate of Return (monthly)</t>
  </si>
  <si>
    <t>Internal Rate of Return (annual)</t>
  </si>
  <si>
    <t>Costs and Fees from the New Loan</t>
  </si>
  <si>
    <t>Amount Needed to Borrow to Cover Current Loan</t>
  </si>
  <si>
    <t>Note on Maximum Periods</t>
  </si>
  <si>
    <t xml:space="preserve">This spreadsheet was developed with maximum periods of 360 which is sufficient for a </t>
  </si>
  <si>
    <t>30 year loan with monthly payments (30 * 12 = 360).  If you plan to do analysis of</t>
  </si>
  <si>
    <t>loans with more than 360 payments, i.e., bi-weekly loans, you will need to add additional</t>
  </si>
  <si>
    <t>rows.</t>
  </si>
  <si>
    <t>Please note that the spreadsheet can handle maximum periods of 360, for a 30 year monthly mortgage.</t>
  </si>
  <si>
    <t>Total Amount of Loan and Fees</t>
  </si>
  <si>
    <t>APR</t>
  </si>
  <si>
    <t>Rates:</t>
  </si>
  <si>
    <t>M#</t>
  </si>
  <si>
    <t>Loan Information:</t>
  </si>
  <si>
    <r>
      <t>Amount Needed</t>
    </r>
    <r>
      <rPr>
        <b/>
        <sz val="9"/>
        <rFont val="Times New Roman"/>
        <family val="1"/>
      </rPr>
      <t xml:space="preserve"> (after points &amp; fees):</t>
    </r>
  </si>
  <si>
    <t>Number of Years Paid off Early:</t>
  </si>
  <si>
    <t>Note on Amount Needed</t>
  </si>
  <si>
    <t>Please note that when you choose to pay points and fees, the amount of points and fees are</t>
  </si>
  <si>
    <t>paid to the mortage broker and you receive the amount of the loan less the points and fees.</t>
  </si>
  <si>
    <t>As such, if you choose to include the cost of the points and fees in the loan, you will need</t>
  </si>
  <si>
    <t>to increase the amount of the loan (and hence you have more to pay back).</t>
  </si>
  <si>
    <t>Directions:  Fill in the green cells with your data.  Be careful not to modify the  blue cells.  With prepayment, we</t>
  </si>
  <si>
    <t>assume payments are for principle and occur at the end of the previous month.  The spreadsheet can handle max-</t>
  </si>
  <si>
    <t>imum periods of 360, for a 30 year monthly mortgage. If you need a loan after points and fees, put the amount in</t>
  </si>
  <si>
    <t>Loan A Costs &amp; Fees</t>
  </si>
  <si>
    <t>Loan B Costs &amp; Fees</t>
  </si>
  <si>
    <t>Difference</t>
  </si>
  <si>
    <t>Buy Down</t>
  </si>
  <si>
    <t>If the Breakeven Analysis is 4 - 7 years, I would consider it</t>
  </si>
  <si>
    <t xml:space="preserve">If the Breakeven Analysis is &gt; 7 years, I would not lefinance </t>
  </si>
  <si>
    <t>Logic: If the total cost with the refinance is less than you would pay</t>
  </si>
  <si>
    <t>without the refinance, then refinance</t>
  </si>
  <si>
    <t>Logic: If all recommendations are Yes, then I would refinance.</t>
  </si>
  <si>
    <t>Logic: If the Breakeven Analysis is &lt; 4 years, I would refinance</t>
  </si>
  <si>
    <t>Refinance Loan Information (new loan)</t>
  </si>
  <si>
    <t>Analysis 1:  Internal Rate of Return Analysis</t>
  </si>
  <si>
    <t>Logic: If IRR is greater than your risk free return, then refinance</t>
  </si>
  <si>
    <t>Summary Refinance Recommendations</t>
  </si>
  <si>
    <t>Check:</t>
  </si>
  <si>
    <r>
      <rPr>
        <b/>
        <sz val="9"/>
        <rFont val="Times New Roman"/>
        <family val="1"/>
      </rPr>
      <t>Analysis 1 gives an Internal Rate of return</t>
    </r>
    <r>
      <rPr>
        <sz val="9"/>
        <rFont val="Times New Roman"/>
        <family val="1"/>
      </rPr>
      <t xml:space="preserve"> looking at your fees and points as your cash outflows and your savings as your inflows.  It is a TVM calculation.  It</t>
    </r>
  </si>
  <si>
    <r>
      <rPr>
        <b/>
        <sz val="9"/>
        <rFont val="Times New Roman"/>
        <family val="1"/>
      </rPr>
      <t xml:space="preserve">Analysis 2 gives a break even cost analysis </t>
    </r>
    <r>
      <rPr>
        <sz val="9"/>
        <rFont val="Times New Roman"/>
        <family val="1"/>
      </rPr>
      <t xml:space="preserve">based on the number of months in the new loan. Since it does not consider the time value of money, the logic is </t>
    </r>
  </si>
  <si>
    <t>if you will spend less overall with the refinance, I would consider it.  If you will end up paying more with the refinance, I would not consider it.</t>
  </si>
  <si>
    <r>
      <rPr>
        <b/>
        <sz val="9"/>
        <rFont val="Times New Roman"/>
        <family val="1"/>
      </rPr>
      <t>Analysis 3 gives a total cost analysis</t>
    </r>
    <r>
      <rPr>
        <sz val="9"/>
        <rFont val="Times New Roman"/>
        <family val="1"/>
      </rPr>
      <t>.  It calculates the total amount of money you will spend in both cases.  If your Total Cost Savings is positive, i.e., i</t>
    </r>
  </si>
  <si>
    <t>Summary Buydown Recommendations</t>
  </si>
  <si>
    <t>IRR Recommendation</t>
  </si>
  <si>
    <t>1. Internal Rate of Return</t>
  </si>
  <si>
    <t>2. Breakeven Years</t>
  </si>
  <si>
    <t>Overall Recommendation</t>
  </si>
  <si>
    <t>Check</t>
  </si>
  <si>
    <t>Logic:  &lt; 4 years, Yes, &lt;7 years, Likely, &gt;7 years, No</t>
  </si>
  <si>
    <t>A.  Additional costs/fees for buydown</t>
  </si>
  <si>
    <t>Amount Needed: After points and fees = 1, Before Points and Fees=2:</t>
  </si>
  <si>
    <t>Home Loan Comparison (LT19):  Loan 1</t>
  </si>
  <si>
    <t>Home Loan Comparison (LT19):  Loan 2</t>
  </si>
  <si>
    <t>Home Loan Comparison (LT19):  Loan 3</t>
  </si>
  <si>
    <t>Home Loan Comparison with Prepayment of Principle (LT19.2)</t>
  </si>
  <si>
    <t>Refinancing Analysis (LT19.3)</t>
  </si>
  <si>
    <t>Home Loan Comparison (LT19.c)</t>
  </si>
  <si>
    <t>Home Loan Comparison (LT19.b)</t>
  </si>
  <si>
    <t>Home Loan Comparison (LT19.a)</t>
  </si>
  <si>
    <t>row 14 and a 1 in cell "I12."  If you need the amount before points and fees, put a 2 in cell "I12."</t>
  </si>
  <si>
    <t>Additional Payment Analysis (LT19.2)</t>
  </si>
  <si>
    <t>Buying Down Points Analysis (LT19.4)</t>
  </si>
  <si>
    <t>Refinancing Spreadsheet (LT19.3)</t>
  </si>
  <si>
    <t>E. Total Amount to Pay till Old Loan is Repaid</t>
  </si>
  <si>
    <t>F. Total Payments to be made on Refinanced New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</si>
</sst>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0.0"/>
    <numFmt numFmtId="169" formatCode="_(* #,##0.0_);_(* \(#,##0.0\);_(* &quot;-&quot;??_);_(@_)"/>
  </numFmts>
  <fonts count="26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9EAA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</cellStyleXfs>
  <cellXfs count="428">
    <xf numFmtId="0" fontId="0" fillId="0" borderId="0" xfId="0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0" borderId="0" xfId="0" applyFont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2" fillId="0" borderId="0" xfId="0" applyFont="1" applyFill="1" applyProtection="1"/>
    <xf numFmtId="0" fontId="2" fillId="3" borderId="0" xfId="0" applyFont="1" applyFill="1" applyBorder="1" applyProtection="1"/>
    <xf numFmtId="8" fontId="2" fillId="3" borderId="0" xfId="0" applyNumberFormat="1" applyFont="1" applyFill="1" applyBorder="1" applyProtection="1"/>
    <xf numFmtId="43" fontId="2" fillId="3" borderId="0" xfId="0" applyNumberFormat="1" applyFont="1" applyFill="1" applyBorder="1" applyProtection="1"/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7" xfId="0" applyFont="1" applyFill="1" applyBorder="1" applyAlignment="1" applyProtection="1">
      <alignment horizontal="left"/>
    </xf>
    <xf numFmtId="164" fontId="2" fillId="3" borderId="8" xfId="1" applyNumberFormat="1" applyFont="1" applyFill="1" applyBorder="1" applyAlignment="1" applyProtection="1">
      <alignment horizontal="left"/>
    </xf>
    <xf numFmtId="164" fontId="2" fillId="3" borderId="6" xfId="1" applyNumberFormat="1" applyFont="1" applyFill="1" applyBorder="1" applyAlignment="1" applyProtection="1">
      <alignment horizontal="left"/>
    </xf>
    <xf numFmtId="164" fontId="2" fillId="3" borderId="9" xfId="1" applyNumberFormat="1" applyFont="1" applyFill="1" applyBorder="1" applyAlignment="1" applyProtection="1">
      <alignment horizontal="left"/>
    </xf>
    <xf numFmtId="164" fontId="2" fillId="4" borderId="8" xfId="1" applyNumberFormat="1" applyFont="1" applyFill="1" applyBorder="1" applyAlignment="1" applyProtection="1">
      <alignment horizontal="left"/>
    </xf>
    <xf numFmtId="164" fontId="2" fillId="4" borderId="6" xfId="1" applyNumberFormat="1" applyFont="1" applyFill="1" applyBorder="1" applyAlignment="1" applyProtection="1">
      <alignment horizontal="left"/>
    </xf>
    <xf numFmtId="0" fontId="2" fillId="3" borderId="1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right"/>
    </xf>
    <xf numFmtId="164" fontId="3" fillId="3" borderId="0" xfId="0" applyNumberFormat="1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0" fontId="2" fillId="3" borderId="2" xfId="0" applyFont="1" applyFill="1" applyBorder="1" applyProtection="1"/>
    <xf numFmtId="0" fontId="2" fillId="3" borderId="4" xfId="0" applyFont="1" applyFill="1" applyBorder="1" applyProtection="1"/>
    <xf numFmtId="0" fontId="2" fillId="3" borderId="10" xfId="0" applyFont="1" applyFill="1" applyBorder="1" applyProtection="1"/>
    <xf numFmtId="8" fontId="2" fillId="0" borderId="0" xfId="0" applyNumberFormat="1" applyFont="1" applyProtection="1"/>
    <xf numFmtId="8" fontId="2" fillId="0" borderId="4" xfId="0" applyNumberFormat="1" applyFont="1" applyBorder="1" applyAlignment="1" applyProtection="1">
      <alignment horizontal="left"/>
    </xf>
    <xf numFmtId="164" fontId="2" fillId="4" borderId="0" xfId="1" applyNumberFormat="1" applyFont="1" applyFill="1" applyBorder="1" applyAlignment="1" applyProtection="1">
      <alignment horizontal="left"/>
    </xf>
    <xf numFmtId="8" fontId="2" fillId="4" borderId="0" xfId="0" applyNumberFormat="1" applyFont="1" applyFill="1" applyBorder="1" applyProtection="1"/>
    <xf numFmtId="41" fontId="2" fillId="4" borderId="5" xfId="0" applyNumberFormat="1" applyFont="1" applyFill="1" applyBorder="1" applyProtection="1"/>
    <xf numFmtId="41" fontId="2" fillId="4" borderId="3" xfId="0" applyNumberFormat="1" applyFont="1" applyFill="1" applyBorder="1" applyProtection="1"/>
    <xf numFmtId="42" fontId="2" fillId="5" borderId="2" xfId="1" applyNumberFormat="1" applyFont="1" applyFill="1" applyBorder="1" applyProtection="1">
      <protection locked="0"/>
    </xf>
    <xf numFmtId="44" fontId="2" fillId="4" borderId="0" xfId="0" applyNumberFormat="1" applyFont="1" applyFill="1" applyBorder="1" applyProtection="1"/>
    <xf numFmtId="41" fontId="2" fillId="5" borderId="0" xfId="0" applyNumberFormat="1" applyFont="1" applyFill="1" applyBorder="1" applyProtection="1">
      <protection locked="0"/>
    </xf>
    <xf numFmtId="38" fontId="2" fillId="5" borderId="7" xfId="0" applyNumberFormat="1" applyFont="1" applyFill="1" applyBorder="1" applyProtection="1"/>
    <xf numFmtId="0" fontId="3" fillId="3" borderId="6" xfId="0" applyFont="1" applyFill="1" applyBorder="1" applyAlignment="1" applyProtection="1">
      <alignment horizontal="right"/>
    </xf>
    <xf numFmtId="164" fontId="2" fillId="4" borderId="5" xfId="1" applyNumberFormat="1" applyFont="1" applyFill="1" applyBorder="1" applyAlignment="1" applyProtection="1">
      <alignment horizontal="left"/>
    </xf>
    <xf numFmtId="164" fontId="3" fillId="3" borderId="9" xfId="0" applyNumberFormat="1" applyFont="1" applyFill="1" applyBorder="1" applyAlignment="1" applyProtection="1">
      <alignment horizontal="left"/>
    </xf>
    <xf numFmtId="165" fontId="2" fillId="4" borderId="5" xfId="0" applyNumberFormat="1" applyFont="1" applyFill="1" applyBorder="1" applyProtection="1"/>
    <xf numFmtId="165" fontId="2" fillId="4" borderId="11" xfId="0" applyNumberFormat="1" applyFont="1" applyFill="1" applyBorder="1" applyProtection="1"/>
    <xf numFmtId="164" fontId="2" fillId="4" borderId="9" xfId="1" applyNumberFormat="1" applyFont="1" applyFill="1" applyBorder="1" applyAlignment="1" applyProtection="1">
      <alignment horizontal="left"/>
    </xf>
    <xf numFmtId="164" fontId="2" fillId="5" borderId="6" xfId="1" applyNumberFormat="1" applyFont="1" applyFill="1" applyBorder="1" applyAlignment="1" applyProtection="1">
      <alignment horizontal="left"/>
    </xf>
    <xf numFmtId="8" fontId="2" fillId="4" borderId="8" xfId="0" applyNumberFormat="1" applyFont="1" applyFill="1" applyBorder="1" applyProtection="1"/>
    <xf numFmtId="8" fontId="2" fillId="4" borderId="6" xfId="0" applyNumberFormat="1" applyFont="1" applyFill="1" applyBorder="1" applyProtection="1"/>
    <xf numFmtId="8" fontId="2" fillId="4" borderId="9" xfId="0" applyNumberFormat="1" applyFont="1" applyFill="1" applyBorder="1" applyProtection="1"/>
    <xf numFmtId="0" fontId="2" fillId="3" borderId="1" xfId="0" applyFont="1" applyFill="1" applyBorder="1" applyProtection="1"/>
    <xf numFmtId="0" fontId="2" fillId="3" borderId="2" xfId="0" applyFont="1" applyFill="1" applyBorder="1" applyAlignment="1" applyProtection="1">
      <alignment horizontal="center"/>
    </xf>
    <xf numFmtId="164" fontId="2" fillId="3" borderId="3" xfId="0" applyNumberFormat="1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38" fontId="2" fillId="4" borderId="3" xfId="0" applyNumberFormat="1" applyFont="1" applyFill="1" applyBorder="1" applyProtection="1"/>
    <xf numFmtId="0" fontId="2" fillId="3" borderId="4" xfId="0" applyFont="1" applyFill="1" applyBorder="1" applyAlignment="1" applyProtection="1">
      <alignment horizontal="left"/>
    </xf>
    <xf numFmtId="0" fontId="2" fillId="6" borderId="12" xfId="0" applyFont="1" applyFill="1" applyBorder="1" applyProtection="1"/>
    <xf numFmtId="0" fontId="2" fillId="6" borderId="13" xfId="0" applyFont="1" applyFill="1" applyBorder="1" applyProtection="1"/>
    <xf numFmtId="8" fontId="2" fillId="5" borderId="0" xfId="0" applyNumberFormat="1" applyFont="1" applyFill="1" applyBorder="1" applyProtection="1">
      <protection locked="0"/>
    </xf>
    <xf numFmtId="0" fontId="2" fillId="4" borderId="0" xfId="0" applyFont="1" applyFill="1" applyBorder="1" applyProtection="1"/>
    <xf numFmtId="0" fontId="2" fillId="6" borderId="14" xfId="0" applyFont="1" applyFill="1" applyBorder="1" applyProtection="1"/>
    <xf numFmtId="0" fontId="2" fillId="6" borderId="15" xfId="0" applyFont="1" applyFill="1" applyBorder="1" applyProtection="1"/>
    <xf numFmtId="8" fontId="2" fillId="6" borderId="15" xfId="0" applyNumberFormat="1" applyFont="1" applyFill="1" applyBorder="1" applyProtection="1"/>
    <xf numFmtId="0" fontId="2" fillId="6" borderId="16" xfId="0" applyFont="1" applyFill="1" applyBorder="1" applyProtection="1"/>
    <xf numFmtId="10" fontId="2" fillId="5" borderId="0" xfId="0" applyNumberFormat="1" applyFont="1" applyFill="1" applyBorder="1" applyProtection="1">
      <protection locked="0"/>
    </xf>
    <xf numFmtId="43" fontId="2" fillId="5" borderId="6" xfId="1" applyNumberFormat="1" applyFont="1" applyFill="1" applyBorder="1" applyAlignment="1" applyProtection="1">
      <alignment horizontal="left"/>
    </xf>
    <xf numFmtId="4" fontId="2" fillId="4" borderId="8" xfId="1" applyNumberFormat="1" applyFont="1" applyFill="1" applyBorder="1" applyAlignment="1" applyProtection="1">
      <alignment horizontal="right"/>
    </xf>
    <xf numFmtId="4" fontId="2" fillId="3" borderId="0" xfId="0" applyNumberFormat="1" applyFont="1" applyFill="1" applyBorder="1" applyAlignment="1" applyProtection="1">
      <alignment horizontal="left"/>
    </xf>
    <xf numFmtId="0" fontId="3" fillId="4" borderId="0" xfId="0" applyFont="1" applyFill="1" applyBorder="1" applyProtection="1"/>
    <xf numFmtId="167" fontId="3" fillId="3" borderId="9" xfId="0" applyNumberFormat="1" applyFont="1" applyFill="1" applyBorder="1" applyAlignment="1" applyProtection="1">
      <alignment horizontal="right"/>
    </xf>
    <xf numFmtId="44" fontId="2" fillId="5" borderId="0" xfId="2" applyFont="1" applyFill="1" applyBorder="1" applyProtection="1">
      <protection locked="0"/>
    </xf>
    <xf numFmtId="0" fontId="2" fillId="3" borderId="6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3" borderId="1" xfId="0" applyFont="1" applyFill="1" applyBorder="1" applyProtection="1"/>
    <xf numFmtId="0" fontId="7" fillId="2" borderId="5" xfId="0" applyFont="1" applyFill="1" applyBorder="1" applyProtection="1"/>
    <xf numFmtId="0" fontId="7" fillId="0" borderId="0" xfId="0" applyFont="1" applyProtection="1"/>
    <xf numFmtId="0" fontId="13" fillId="0" borderId="0" xfId="0" applyFont="1"/>
    <xf numFmtId="0" fontId="2" fillId="3" borderId="4" xfId="0" applyFont="1" applyFill="1" applyBorder="1" applyAlignment="1" applyProtection="1"/>
    <xf numFmtId="44" fontId="2" fillId="4" borderId="0" xfId="2" applyFont="1" applyFill="1" applyBorder="1" applyProtection="1">
      <protection locked="0"/>
    </xf>
    <xf numFmtId="0" fontId="2" fillId="2" borderId="7" xfId="0" applyFont="1" applyFill="1" applyBorder="1" applyProtection="1"/>
    <xf numFmtId="0" fontId="0" fillId="0" borderId="2" xfId="0" applyBorder="1"/>
    <xf numFmtId="0" fontId="0" fillId="0" borderId="0" xfId="0" applyBorder="1"/>
    <xf numFmtId="0" fontId="0" fillId="0" borderId="7" xfId="0" applyBorder="1"/>
    <xf numFmtId="0" fontId="3" fillId="0" borderId="0" xfId="0" applyFont="1"/>
    <xf numFmtId="10" fontId="16" fillId="7" borderId="18" xfId="4" applyNumberFormat="1" applyFont="1" applyFill="1" applyBorder="1"/>
    <xf numFmtId="8" fontId="0" fillId="8" borderId="19" xfId="0" applyNumberFormat="1" applyFill="1" applyBorder="1"/>
    <xf numFmtId="8" fontId="0" fillId="8" borderId="17" xfId="0" applyNumberFormat="1" applyFill="1" applyBorder="1"/>
    <xf numFmtId="164" fontId="0" fillId="8" borderId="17" xfId="0" applyNumberFormat="1" applyFill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0" xfId="0" applyFont="1" applyBorder="1"/>
    <xf numFmtId="0" fontId="2" fillId="0" borderId="0" xfId="0" applyFont="1" applyBorder="1"/>
    <xf numFmtId="0" fontId="3" fillId="0" borderId="7" xfId="0" applyFont="1" applyBorder="1"/>
    <xf numFmtId="0" fontId="0" fillId="9" borderId="1" xfId="0" applyFill="1" applyBorder="1"/>
    <xf numFmtId="0" fontId="0" fillId="9" borderId="2" xfId="0" applyFill="1" applyBorder="1"/>
    <xf numFmtId="0" fontId="3" fillId="9" borderId="2" xfId="0" applyFont="1" applyFill="1" applyBorder="1"/>
    <xf numFmtId="0" fontId="0" fillId="9" borderId="3" xfId="0" applyFill="1" applyBorder="1"/>
    <xf numFmtId="0" fontId="0" fillId="9" borderId="4" xfId="0" applyFill="1" applyBorder="1"/>
    <xf numFmtId="0" fontId="0" fillId="9" borderId="10" xfId="0" applyFill="1" applyBorder="1"/>
    <xf numFmtId="0" fontId="0" fillId="9" borderId="5" xfId="0" applyFill="1" applyBorder="1"/>
    <xf numFmtId="0" fontId="0" fillId="9" borderId="11" xfId="0" applyFill="1" applyBorder="1"/>
    <xf numFmtId="0" fontId="0" fillId="9" borderId="7" xfId="0" applyFill="1" applyBorder="1"/>
    <xf numFmtId="0" fontId="3" fillId="9" borderId="7" xfId="0" applyFont="1" applyFill="1" applyBorder="1"/>
    <xf numFmtId="10" fontId="16" fillId="8" borderId="17" xfId="4" applyNumberFormat="1" applyFont="1" applyFill="1" applyBorder="1"/>
    <xf numFmtId="164" fontId="0" fillId="10" borderId="19" xfId="0" applyNumberFormat="1" applyFill="1" applyBorder="1"/>
    <xf numFmtId="8" fontId="16" fillId="8" borderId="17" xfId="1" applyNumberFormat="1" applyFont="1" applyFill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7" fillId="0" borderId="1" xfId="0" applyFont="1" applyBorder="1" applyAlignment="1">
      <alignment horizontal="centerContinuous" vertical="distributed"/>
    </xf>
    <xf numFmtId="0" fontId="7" fillId="0" borderId="2" xfId="0" applyFont="1" applyBorder="1" applyAlignment="1">
      <alignment horizontal="centerContinuous" vertical="distributed"/>
    </xf>
    <xf numFmtId="0" fontId="3" fillId="0" borderId="10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164" fontId="0" fillId="10" borderId="17" xfId="0" applyNumberFormat="1" applyFill="1" applyBorder="1"/>
    <xf numFmtId="164" fontId="16" fillId="7" borderId="17" xfId="1" applyNumberFormat="1" applyFont="1" applyFill="1" applyBorder="1"/>
    <xf numFmtId="43" fontId="17" fillId="8" borderId="17" xfId="1" applyFont="1" applyFill="1" applyBorder="1"/>
    <xf numFmtId="43" fontId="17" fillId="8" borderId="22" xfId="1" applyFont="1" applyFill="1" applyBorder="1"/>
    <xf numFmtId="43" fontId="0" fillId="8" borderId="23" xfId="0" applyNumberFormat="1" applyFill="1" applyBorder="1"/>
    <xf numFmtId="164" fontId="0" fillId="8" borderId="19" xfId="0" applyNumberFormat="1" applyFill="1" applyBorder="1"/>
    <xf numFmtId="164" fontId="0" fillId="8" borderId="18" xfId="0" applyNumberFormat="1" applyFill="1" applyBorder="1"/>
    <xf numFmtId="164" fontId="17" fillId="8" borderId="17" xfId="1" applyNumberFormat="1" applyFont="1" applyFill="1" applyBorder="1"/>
    <xf numFmtId="6" fontId="0" fillId="8" borderId="17" xfId="0" applyNumberFormat="1" applyFill="1" applyBorder="1"/>
    <xf numFmtId="0" fontId="0" fillId="8" borderId="18" xfId="0" applyFill="1" applyBorder="1"/>
    <xf numFmtId="8" fontId="0" fillId="8" borderId="24" xfId="0" applyNumberFormat="1" applyFill="1" applyBorder="1"/>
    <xf numFmtId="6" fontId="0" fillId="8" borderId="19" xfId="0" applyNumberFormat="1" applyFill="1" applyBorder="1"/>
    <xf numFmtId="43" fontId="0" fillId="8" borderId="19" xfId="0" applyNumberFormat="1" applyFill="1" applyBorder="1"/>
    <xf numFmtId="43" fontId="19" fillId="8" borderId="17" xfId="1" applyFont="1" applyFill="1" applyBorder="1"/>
    <xf numFmtId="166" fontId="19" fillId="8" borderId="17" xfId="4" applyNumberFormat="1" applyFont="1" applyFill="1" applyBorder="1"/>
    <xf numFmtId="0" fontId="0" fillId="0" borderId="27" xfId="0" applyBorder="1" applyAlignment="1">
      <alignment horizontal="centerContinuous"/>
    </xf>
    <xf numFmtId="0" fontId="3" fillId="10" borderId="9" xfId="0" applyFont="1" applyFill="1" applyBorder="1" applyAlignment="1">
      <alignment horizontal="center"/>
    </xf>
    <xf numFmtId="166" fontId="2" fillId="10" borderId="8" xfId="0" applyNumberFormat="1" applyFont="1" applyFill="1" applyBorder="1" applyAlignment="1">
      <alignment horizontal="center"/>
    </xf>
    <xf numFmtId="164" fontId="16" fillId="10" borderId="19" xfId="1" applyNumberFormat="1" applyFont="1" applyFill="1" applyBorder="1"/>
    <xf numFmtId="0" fontId="0" fillId="11" borderId="17" xfId="0" applyFill="1" applyBorder="1"/>
    <xf numFmtId="0" fontId="2" fillId="0" borderId="0" xfId="0" applyFont="1" applyBorder="1" applyProtection="1"/>
    <xf numFmtId="0" fontId="0" fillId="0" borderId="0" xfId="0" applyBorder="1" applyAlignment="1"/>
    <xf numFmtId="0" fontId="2" fillId="9" borderId="4" xfId="0" applyFont="1" applyFill="1" applyBorder="1" applyProtection="1"/>
    <xf numFmtId="0" fontId="2" fillId="9" borderId="10" xfId="0" applyFont="1" applyFill="1" applyBorder="1" applyProtection="1"/>
    <xf numFmtId="0" fontId="2" fillId="9" borderId="5" xfId="0" applyFont="1" applyFill="1" applyBorder="1" applyProtection="1"/>
    <xf numFmtId="0" fontId="2" fillId="9" borderId="11" xfId="0" applyFont="1" applyFill="1" applyBorder="1" applyProtection="1"/>
    <xf numFmtId="0" fontId="2" fillId="9" borderId="7" xfId="0" applyFont="1" applyFill="1" applyBorder="1" applyProtection="1"/>
    <xf numFmtId="8" fontId="2" fillId="9" borderId="7" xfId="0" applyNumberFormat="1" applyFont="1" applyFill="1" applyBorder="1" applyProtection="1"/>
    <xf numFmtId="8" fontId="2" fillId="4" borderId="2" xfId="0" applyNumberFormat="1" applyFont="1" applyFill="1" applyBorder="1" applyProtection="1"/>
    <xf numFmtId="8" fontId="2" fillId="5" borderId="2" xfId="0" applyNumberFormat="1" applyFont="1" applyFill="1" applyBorder="1" applyProtection="1">
      <protection locked="0"/>
    </xf>
    <xf numFmtId="8" fontId="2" fillId="4" borderId="3" xfId="0" applyNumberFormat="1" applyFont="1" applyFill="1" applyBorder="1" applyProtection="1"/>
    <xf numFmtId="8" fontId="2" fillId="4" borderId="5" xfId="0" applyNumberFormat="1" applyFont="1" applyFill="1" applyBorder="1" applyProtection="1"/>
    <xf numFmtId="8" fontId="2" fillId="3" borderId="7" xfId="0" applyNumberFormat="1" applyFont="1" applyFill="1" applyBorder="1" applyProtection="1"/>
    <xf numFmtId="8" fontId="2" fillId="3" borderId="11" xfId="0" applyNumberFormat="1" applyFont="1" applyFill="1" applyBorder="1" applyProtection="1"/>
    <xf numFmtId="0" fontId="4" fillId="0" borderId="11" xfId="0" applyFont="1" applyFill="1" applyBorder="1" applyAlignment="1" applyProtection="1">
      <alignment horizontal="center"/>
    </xf>
    <xf numFmtId="0" fontId="2" fillId="9" borderId="24" xfId="0" applyFont="1" applyFill="1" applyBorder="1" applyProtection="1"/>
    <xf numFmtId="0" fontId="2" fillId="3" borderId="1" xfId="0" applyFont="1" applyFill="1" applyBorder="1" applyAlignment="1" applyProtection="1">
      <alignment horizontal="center"/>
    </xf>
    <xf numFmtId="0" fontId="2" fillId="3" borderId="5" xfId="0" applyFont="1" applyFill="1" applyBorder="1" applyProtection="1"/>
    <xf numFmtId="43" fontId="2" fillId="3" borderId="5" xfId="0" applyNumberFormat="1" applyFont="1" applyFill="1" applyBorder="1" applyProtection="1"/>
    <xf numFmtId="0" fontId="2" fillId="0" borderId="5" xfId="0" applyFont="1" applyBorder="1" applyProtection="1"/>
    <xf numFmtId="164" fontId="3" fillId="3" borderId="5" xfId="0" applyNumberFormat="1" applyFont="1" applyFill="1" applyBorder="1" applyAlignment="1" applyProtection="1">
      <alignment horizontal="left"/>
    </xf>
    <xf numFmtId="0" fontId="2" fillId="0" borderId="10" xfId="0" applyFont="1" applyBorder="1" applyProtection="1"/>
    <xf numFmtId="0" fontId="2" fillId="3" borderId="8" xfId="0" applyFont="1" applyFill="1" applyBorder="1" applyProtection="1"/>
    <xf numFmtId="8" fontId="2" fillId="3" borderId="6" xfId="0" applyNumberFormat="1" applyFont="1" applyFill="1" applyBorder="1" applyProtection="1"/>
    <xf numFmtId="42" fontId="2" fillId="10" borderId="6" xfId="0" applyNumberFormat="1" applyFont="1" applyFill="1" applyBorder="1" applyProtection="1"/>
    <xf numFmtId="42" fontId="2" fillId="10" borderId="9" xfId="0" applyNumberFormat="1" applyFont="1" applyFill="1" applyBorder="1" applyProtection="1"/>
    <xf numFmtId="8" fontId="2" fillId="3" borderId="0" xfId="0" applyNumberFormat="1" applyFont="1" applyFill="1" applyBorder="1" applyAlignment="1" applyProtection="1">
      <alignment horizontal="right"/>
    </xf>
    <xf numFmtId="6" fontId="0" fillId="10" borderId="17" xfId="0" applyNumberFormat="1" applyFill="1" applyBorder="1"/>
    <xf numFmtId="9" fontId="2" fillId="11" borderId="17" xfId="4" applyFont="1" applyFill="1" applyBorder="1"/>
    <xf numFmtId="166" fontId="2" fillId="10" borderId="6" xfId="0" applyNumberFormat="1" applyFont="1" applyFill="1" applyBorder="1" applyAlignment="1">
      <alignment horizontal="center"/>
    </xf>
    <xf numFmtId="43" fontId="2" fillId="10" borderId="6" xfId="1" applyFont="1" applyFill="1" applyBorder="1" applyAlignment="1">
      <alignment horizontal="center"/>
    </xf>
    <xf numFmtId="41" fontId="2" fillId="4" borderId="0" xfId="0" applyNumberFormat="1" applyFont="1" applyFill="1" applyBorder="1" applyProtection="1"/>
    <xf numFmtId="38" fontId="2" fillId="4" borderId="2" xfId="0" applyNumberFormat="1" applyFont="1" applyFill="1" applyBorder="1" applyProtection="1"/>
    <xf numFmtId="165" fontId="2" fillId="4" borderId="0" xfId="0" applyNumberFormat="1" applyFont="1" applyFill="1" applyBorder="1" applyProtection="1"/>
    <xf numFmtId="165" fontId="2" fillId="4" borderId="7" xfId="0" applyNumberFormat="1" applyFont="1" applyFill="1" applyBorder="1" applyProtection="1"/>
    <xf numFmtId="10" fontId="2" fillId="4" borderId="28" xfId="0" applyNumberFormat="1" applyFont="1" applyFill="1" applyBorder="1" applyAlignment="1" applyProtection="1">
      <alignment horizontal="center"/>
    </xf>
    <xf numFmtId="43" fontId="2" fillId="4" borderId="1" xfId="1" applyFont="1" applyFill="1" applyBorder="1" applyAlignment="1" applyProtection="1">
      <alignment horizontal="right"/>
    </xf>
    <xf numFmtId="43" fontId="2" fillId="4" borderId="10" xfId="0" applyNumberFormat="1" applyFont="1" applyFill="1" applyBorder="1" applyAlignment="1" applyProtection="1">
      <alignment horizontal="left"/>
    </xf>
    <xf numFmtId="43" fontId="2" fillId="4" borderId="8" xfId="0" applyNumberFormat="1" applyFont="1" applyFill="1" applyBorder="1" applyProtection="1"/>
    <xf numFmtId="0" fontId="2" fillId="0" borderId="30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 wrapText="1"/>
    </xf>
    <xf numFmtId="10" fontId="2" fillId="4" borderId="29" xfId="0" applyNumberFormat="1" applyFont="1" applyFill="1" applyBorder="1" applyAlignment="1" applyProtection="1">
      <alignment horizontal="center"/>
    </xf>
    <xf numFmtId="164" fontId="2" fillId="3" borderId="9" xfId="1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41" fontId="2" fillId="4" borderId="11" xfId="0" applyNumberFormat="1" applyFont="1" applyFill="1" applyBorder="1" applyProtection="1"/>
    <xf numFmtId="0" fontId="2" fillId="0" borderId="7" xfId="0" applyFont="1" applyBorder="1" applyProtection="1"/>
    <xf numFmtId="0" fontId="2" fillId="0" borderId="11" xfId="0" applyFont="1" applyBorder="1" applyProtection="1"/>
    <xf numFmtId="164" fontId="2" fillId="10" borderId="6" xfId="1" applyNumberFormat="1" applyFont="1" applyFill="1" applyBorder="1" applyAlignment="1">
      <alignment horizontal="center"/>
    </xf>
    <xf numFmtId="0" fontId="5" fillId="3" borderId="14" xfId="0" applyFont="1" applyFill="1" applyBorder="1" applyAlignment="1" applyProtection="1"/>
    <xf numFmtId="0" fontId="5" fillId="3" borderId="15" xfId="0" applyFont="1" applyFill="1" applyBorder="1" applyAlignment="1" applyProtection="1"/>
    <xf numFmtId="165" fontId="2" fillId="5" borderId="16" xfId="2" applyNumberFormat="1" applyFont="1" applyFill="1" applyBorder="1" applyProtection="1">
      <protection locked="0"/>
    </xf>
    <xf numFmtId="0" fontId="3" fillId="0" borderId="10" xfId="0" applyFont="1" applyBorder="1" applyAlignment="1" applyProtection="1">
      <alignment horizontal="left" indent="1"/>
    </xf>
    <xf numFmtId="43" fontId="2" fillId="3" borderId="0" xfId="0" applyNumberFormat="1" applyFont="1" applyFill="1" applyBorder="1" applyAlignment="1" applyProtection="1">
      <alignment horizontal="left"/>
    </xf>
    <xf numFmtId="0" fontId="2" fillId="11" borderId="27" xfId="0" applyFont="1" applyFill="1" applyBorder="1" applyAlignment="1" applyProtection="1">
      <alignment horizontal="center"/>
    </xf>
    <xf numFmtId="0" fontId="6" fillId="3" borderId="25" xfId="0" applyFont="1" applyFill="1" applyBorder="1" applyAlignment="1" applyProtection="1">
      <alignment horizontal="center"/>
    </xf>
    <xf numFmtId="0" fontId="6" fillId="3" borderId="26" xfId="0" applyFont="1" applyFill="1" applyBorder="1" applyAlignment="1" applyProtection="1">
      <alignment horizontal="left"/>
    </xf>
    <xf numFmtId="0" fontId="6" fillId="3" borderId="26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6" fillId="3" borderId="15" xfId="0" applyFont="1" applyFill="1" applyBorder="1" applyAlignment="1" applyProtection="1"/>
    <xf numFmtId="0" fontId="6" fillId="3" borderId="15" xfId="0" applyFont="1" applyFill="1" applyBorder="1" applyAlignment="1" applyProtection="1">
      <alignment horizontal="left"/>
    </xf>
    <xf numFmtId="0" fontId="6" fillId="3" borderId="15" xfId="0" applyFont="1" applyFill="1" applyBorder="1" applyAlignment="1" applyProtection="1">
      <alignment horizontal="center"/>
    </xf>
    <xf numFmtId="0" fontId="2" fillId="11" borderId="16" xfId="0" applyFont="1" applyFill="1" applyBorder="1" applyAlignment="1" applyProtection="1">
      <alignment horizontal="center"/>
    </xf>
    <xf numFmtId="0" fontId="2" fillId="6" borderId="0" xfId="0" applyFont="1" applyFill="1" applyBorder="1" applyProtection="1"/>
    <xf numFmtId="0" fontId="7" fillId="2" borderId="0" xfId="0" applyFont="1" applyFill="1" applyBorder="1" applyProtection="1"/>
    <xf numFmtId="0" fontId="2" fillId="2" borderId="20" xfId="0" applyFont="1" applyFill="1" applyBorder="1" applyProtection="1"/>
    <xf numFmtId="0" fontId="2" fillId="2" borderId="21" xfId="0" applyFont="1" applyFill="1" applyBorder="1" applyProtection="1"/>
    <xf numFmtId="0" fontId="7" fillId="2" borderId="12" xfId="0" applyFont="1" applyFill="1" applyBorder="1" applyProtection="1"/>
    <xf numFmtId="0" fontId="2" fillId="2" borderId="31" xfId="0" applyFont="1" applyFill="1" applyBorder="1" applyProtection="1"/>
    <xf numFmtId="166" fontId="23" fillId="11" borderId="17" xfId="4" applyNumberFormat="1" applyFont="1" applyFill="1" applyBorder="1"/>
    <xf numFmtId="0" fontId="0" fillId="12" borderId="4" xfId="0" applyFill="1" applyBorder="1"/>
    <xf numFmtId="0" fontId="2" fillId="12" borderId="0" xfId="0" applyFont="1" applyFill="1" applyBorder="1"/>
    <xf numFmtId="0" fontId="0" fillId="12" borderId="0" xfId="0" applyFill="1" applyBorder="1"/>
    <xf numFmtId="0" fontId="3" fillId="12" borderId="0" xfId="0" applyFont="1" applyFill="1" applyBorder="1"/>
    <xf numFmtId="0" fontId="0" fillId="12" borderId="0" xfId="0" applyFont="1" applyFill="1" applyBorder="1"/>
    <xf numFmtId="0" fontId="3" fillId="12" borderId="25" xfId="0" applyFont="1" applyFill="1" applyBorder="1" applyAlignment="1">
      <alignment horizontal="centerContinuous"/>
    </xf>
    <xf numFmtId="0" fontId="0" fillId="12" borderId="26" xfId="0" applyFill="1" applyBorder="1" applyAlignment="1">
      <alignment horizontal="centerContinuous"/>
    </xf>
    <xf numFmtId="0" fontId="0" fillId="12" borderId="0" xfId="0" applyFill="1" applyBorder="1" applyAlignment="1">
      <alignment horizontal="left" indent="1"/>
    </xf>
    <xf numFmtId="0" fontId="2" fillId="12" borderId="0" xfId="0" applyFont="1" applyFill="1" applyBorder="1" applyAlignment="1">
      <alignment horizontal="left" indent="1"/>
    </xf>
    <xf numFmtId="0" fontId="0" fillId="12" borderId="10" xfId="0" applyFill="1" applyBorder="1"/>
    <xf numFmtId="0" fontId="3" fillId="12" borderId="7" xfId="0" applyFont="1" applyFill="1" applyBorder="1"/>
    <xf numFmtId="0" fontId="0" fillId="12" borderId="7" xfId="0" applyFill="1" applyBorder="1"/>
    <xf numFmtId="0" fontId="0" fillId="12" borderId="5" xfId="0" applyFill="1" applyBorder="1"/>
    <xf numFmtId="0" fontId="0" fillId="12" borderId="11" xfId="0" applyFill="1" applyBorder="1"/>
    <xf numFmtId="0" fontId="0" fillId="12" borderId="1" xfId="0" applyFill="1" applyBorder="1"/>
    <xf numFmtId="0" fontId="3" fillId="12" borderId="2" xfId="0" applyFont="1" applyFill="1" applyBorder="1" applyAlignment="1">
      <alignment horizontal="centerContinuous"/>
    </xf>
    <xf numFmtId="0" fontId="0" fillId="12" borderId="2" xfId="0" applyFill="1" applyBorder="1" applyAlignment="1">
      <alignment horizontal="centerContinuous"/>
    </xf>
    <xf numFmtId="0" fontId="0" fillId="12" borderId="3" xfId="0" applyFill="1" applyBorder="1"/>
    <xf numFmtId="0" fontId="7" fillId="12" borderId="1" xfId="0" applyFont="1" applyFill="1" applyBorder="1" applyAlignment="1">
      <alignment horizontal="centerContinuous" vertical="distributed"/>
    </xf>
    <xf numFmtId="0" fontId="7" fillId="12" borderId="2" xfId="0" applyFont="1" applyFill="1" applyBorder="1" applyAlignment="1">
      <alignment horizontal="centerContinuous" vertical="distributed"/>
    </xf>
    <xf numFmtId="0" fontId="0" fillId="12" borderId="3" xfId="0" applyFill="1" applyBorder="1" applyAlignment="1">
      <alignment horizontal="centerContinuous"/>
    </xf>
    <xf numFmtId="0" fontId="3" fillId="12" borderId="10" xfId="0" applyFont="1" applyFill="1" applyBorder="1" applyAlignment="1">
      <alignment horizontal="centerContinuous"/>
    </xf>
    <xf numFmtId="0" fontId="0" fillId="12" borderId="7" xfId="0" applyFill="1" applyBorder="1" applyAlignment="1">
      <alignment horizontal="centerContinuous"/>
    </xf>
    <xf numFmtId="0" fontId="0" fillId="12" borderId="11" xfId="0" applyFill="1" applyBorder="1" applyAlignment="1">
      <alignment horizontal="centerContinuous"/>
    </xf>
    <xf numFmtId="0" fontId="3" fillId="12" borderId="0" xfId="0" applyFont="1" applyFill="1" applyBorder="1" applyAlignment="1">
      <alignment horizontal="centerContinuous"/>
    </xf>
    <xf numFmtId="0" fontId="0" fillId="12" borderId="0" xfId="0" applyFill="1" applyBorder="1" applyAlignment="1">
      <alignment horizontal="centerContinuous"/>
    </xf>
    <xf numFmtId="0" fontId="0" fillId="12" borderId="2" xfId="0" applyFill="1" applyBorder="1"/>
    <xf numFmtId="0" fontId="3" fillId="12" borderId="0" xfId="0" applyFont="1" applyFill="1" applyBorder="1" applyAlignment="1">
      <alignment horizontal="left"/>
    </xf>
    <xf numFmtId="8" fontId="0" fillId="12" borderId="0" xfId="0" applyNumberFormat="1" applyFill="1" applyBorder="1"/>
    <xf numFmtId="0" fontId="3" fillId="12" borderId="1" xfId="0" applyFont="1" applyFill="1" applyBorder="1"/>
    <xf numFmtId="0" fontId="2" fillId="12" borderId="2" xfId="0" applyFont="1" applyFill="1" applyBorder="1"/>
    <xf numFmtId="0" fontId="2" fillId="12" borderId="7" xfId="0" applyFont="1" applyFill="1" applyBorder="1" applyAlignment="1">
      <alignment horizontal="center"/>
    </xf>
    <xf numFmtId="0" fontId="0" fillId="12" borderId="6" xfId="0" applyFill="1" applyBorder="1"/>
    <xf numFmtId="0" fontId="0" fillId="12" borderId="10" xfId="0" applyFill="1" applyBorder="1" applyAlignment="1">
      <alignment horizontal="left" indent="2"/>
    </xf>
    <xf numFmtId="0" fontId="4" fillId="12" borderId="6" xfId="0" applyFont="1" applyFill="1" applyBorder="1"/>
    <xf numFmtId="0" fontId="22" fillId="12" borderId="0" xfId="0" applyFont="1" applyFill="1" applyBorder="1" applyAlignment="1">
      <alignment horizontal="left" indent="2"/>
    </xf>
    <xf numFmtId="0" fontId="8" fillId="12" borderId="2" xfId="0" applyFont="1" applyFill="1" applyBorder="1" applyAlignment="1">
      <alignment horizontal="center"/>
    </xf>
    <xf numFmtId="0" fontId="8" fillId="12" borderId="7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8" fillId="12" borderId="1" xfId="0" applyFont="1" applyFill="1" applyBorder="1"/>
    <xf numFmtId="0" fontId="8" fillId="12" borderId="4" xfId="0" applyFont="1" applyFill="1" applyBorder="1"/>
    <xf numFmtId="0" fontId="8" fillId="12" borderId="10" xfId="0" applyFont="1" applyFill="1" applyBorder="1"/>
    <xf numFmtId="164" fontId="16" fillId="7" borderId="19" xfId="1" applyNumberFormat="1" applyFont="1" applyFill="1" applyBorder="1"/>
    <xf numFmtId="164" fontId="0" fillId="8" borderId="17" xfId="1" applyNumberFormat="1" applyFont="1" applyFill="1" applyBorder="1"/>
    <xf numFmtId="164" fontId="16" fillId="7" borderId="18" xfId="1" applyNumberFormat="1" applyFont="1" applyFill="1" applyBorder="1"/>
    <xf numFmtId="164" fontId="16" fillId="7" borderId="24" xfId="1" applyNumberFormat="1" applyFont="1" applyFill="1" applyBorder="1"/>
    <xf numFmtId="0" fontId="5" fillId="12" borderId="8" xfId="0" applyFont="1" applyFill="1" applyBorder="1" applyAlignment="1">
      <alignment horizontal="centerContinuous"/>
    </xf>
    <xf numFmtId="0" fontId="20" fillId="12" borderId="6" xfId="0" applyFont="1" applyFill="1" applyBorder="1" applyAlignment="1">
      <alignment horizontal="centerContinuous"/>
    </xf>
    <xf numFmtId="0" fontId="0" fillId="12" borderId="9" xfId="0" applyFill="1" applyBorder="1" applyAlignment="1">
      <alignment horizontal="centerContinuous"/>
    </xf>
    <xf numFmtId="0" fontId="21" fillId="12" borderId="6" xfId="0" applyFont="1" applyFill="1" applyBorder="1" applyAlignment="1">
      <alignment horizontal="centerContinuous"/>
    </xf>
    <xf numFmtId="0" fontId="0" fillId="12" borderId="6" xfId="0" applyFill="1" applyBorder="1" applyAlignment="1">
      <alignment horizontal="centerContinuous"/>
    </xf>
    <xf numFmtId="0" fontId="3" fillId="12" borderId="8" xfId="0" applyFont="1" applyFill="1" applyBorder="1" applyAlignment="1">
      <alignment horizontal="left" indent="1"/>
    </xf>
    <xf numFmtId="0" fontId="3" fillId="12" borderId="1" xfId="0" applyFont="1" applyFill="1" applyBorder="1" applyAlignment="1">
      <alignment horizontal="left" indent="2"/>
    </xf>
    <xf numFmtId="0" fontId="4" fillId="12" borderId="8" xfId="0" applyFont="1" applyFill="1" applyBorder="1" applyAlignment="1">
      <alignment horizontal="left" indent="2"/>
    </xf>
    <xf numFmtId="0" fontId="3" fillId="9" borderId="0" xfId="0" applyFont="1" applyFill="1" applyBorder="1"/>
    <xf numFmtId="0" fontId="0" fillId="9" borderId="0" xfId="0" applyFill="1" applyBorder="1"/>
    <xf numFmtId="0" fontId="3" fillId="9" borderId="0" xfId="0" applyFont="1" applyFill="1"/>
    <xf numFmtId="0" fontId="2" fillId="9" borderId="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left" indent="1"/>
    </xf>
    <xf numFmtId="168" fontId="0" fillId="12" borderId="0" xfId="0" applyNumberFormat="1" applyFill="1" applyBorder="1"/>
    <xf numFmtId="0" fontId="22" fillId="12" borderId="0" xfId="0" applyFont="1" applyFill="1" applyBorder="1" applyAlignment="1">
      <alignment horizontal="left" indent="1"/>
    </xf>
    <xf numFmtId="0" fontId="0" fillId="9" borderId="6" xfId="0" applyFill="1" applyBorder="1"/>
    <xf numFmtId="0" fontId="3" fillId="0" borderId="17" xfId="0" applyFont="1" applyBorder="1" applyAlignment="1">
      <alignment horizontal="center"/>
    </xf>
    <xf numFmtId="0" fontId="3" fillId="12" borderId="3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32" xfId="0" applyBorder="1" applyAlignment="1">
      <alignment horizontal="center"/>
    </xf>
    <xf numFmtId="43" fontId="0" fillId="10" borderId="1" xfId="0" applyNumberFormat="1" applyFill="1" applyBorder="1"/>
    <xf numFmtId="0" fontId="3" fillId="10" borderId="3" xfId="0" applyFont="1" applyFill="1" applyBorder="1" applyAlignment="1">
      <alignment horizontal="center"/>
    </xf>
    <xf numFmtId="0" fontId="20" fillId="0" borderId="9" xfId="0" applyFont="1" applyBorder="1" applyAlignment="1">
      <alignment horizontal="centerContinuous"/>
    </xf>
    <xf numFmtId="0" fontId="0" fillId="10" borderId="27" xfId="0" applyFill="1" applyBorder="1" applyAlignment="1">
      <alignment horizontal="center"/>
    </xf>
    <xf numFmtId="164" fontId="0" fillId="10" borderId="19" xfId="1" applyNumberFormat="1" applyFont="1" applyFill="1" applyBorder="1"/>
    <xf numFmtId="0" fontId="0" fillId="0" borderId="18" xfId="0" applyBorder="1"/>
    <xf numFmtId="0" fontId="0" fillId="0" borderId="24" xfId="0" applyBorder="1"/>
    <xf numFmtId="0" fontId="0" fillId="0" borderId="19" xfId="0" applyBorder="1"/>
    <xf numFmtId="164" fontId="16" fillId="11" borderId="18" xfId="1" applyNumberFormat="1" applyFont="1" applyFill="1" applyBorder="1"/>
    <xf numFmtId="10" fontId="16" fillId="11" borderId="24" xfId="4" applyNumberFormat="1" applyFont="1" applyFill="1" applyBorder="1"/>
    <xf numFmtId="0" fontId="0" fillId="11" borderId="24" xfId="0" applyFill="1" applyBorder="1"/>
    <xf numFmtId="164" fontId="0" fillId="11" borderId="24" xfId="0" applyNumberFormat="1" applyFill="1" applyBorder="1"/>
    <xf numFmtId="8" fontId="0" fillId="8" borderId="18" xfId="0" applyNumberFormat="1" applyFill="1" applyBorder="1"/>
    <xf numFmtId="164" fontId="23" fillId="10" borderId="19" xfId="1" applyNumberFormat="1" applyFont="1" applyFill="1" applyBorder="1"/>
    <xf numFmtId="164" fontId="0" fillId="8" borderId="24" xfId="0" applyNumberFormat="1" applyFill="1" applyBorder="1"/>
    <xf numFmtId="164" fontId="0" fillId="10" borderId="24" xfId="0" applyNumberFormat="1" applyFill="1" applyBorder="1"/>
    <xf numFmtId="164" fontId="2" fillId="10" borderId="24" xfId="1" applyNumberFormat="1" applyFont="1" applyFill="1" applyBorder="1"/>
    <xf numFmtId="164" fontId="0" fillId="10" borderId="18" xfId="1" applyNumberFormat="1" applyFont="1" applyFill="1" applyBorder="1"/>
    <xf numFmtId="0" fontId="0" fillId="10" borderId="19" xfId="0" applyFill="1" applyBorder="1"/>
    <xf numFmtId="8" fontId="0" fillId="10" borderId="18" xfId="0" applyNumberFormat="1" applyFill="1" applyBorder="1"/>
    <xf numFmtId="8" fontId="0" fillId="10" borderId="24" xfId="0" applyNumberFormat="1" applyFill="1" applyBorder="1"/>
    <xf numFmtId="6" fontId="0" fillId="10" borderId="18" xfId="0" applyNumberFormat="1" applyFill="1" applyBorder="1"/>
    <xf numFmtId="6" fontId="0" fillId="10" borderId="24" xfId="0" applyNumberFormat="1" applyFill="1" applyBorder="1"/>
    <xf numFmtId="43" fontId="18" fillId="8" borderId="24" xfId="1" applyFont="1" applyFill="1" applyBorder="1"/>
    <xf numFmtId="0" fontId="3" fillId="9" borderId="6" xfId="0" applyFont="1" applyFill="1" applyBorder="1"/>
    <xf numFmtId="0" fontId="2" fillId="9" borderId="6" xfId="0" applyFont="1" applyFill="1" applyBorder="1" applyAlignment="1">
      <alignment horizontal="center"/>
    </xf>
    <xf numFmtId="0" fontId="3" fillId="12" borderId="25" xfId="0" applyFont="1" applyFill="1" applyBorder="1"/>
    <xf numFmtId="0" fontId="0" fillId="12" borderId="26" xfId="0" applyFill="1" applyBorder="1"/>
    <xf numFmtId="0" fontId="3" fillId="12" borderId="0" xfId="0" applyFont="1" applyFill="1" applyBorder="1" applyAlignment="1">
      <alignment horizontal="left" indent="2"/>
    </xf>
    <xf numFmtId="0" fontId="1" fillId="12" borderId="25" xfId="0" applyFont="1" applyFill="1" applyBorder="1"/>
    <xf numFmtId="0" fontId="1" fillId="12" borderId="7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left" indent="2"/>
    </xf>
    <xf numFmtId="0" fontId="2" fillId="12" borderId="0" xfId="0" applyFont="1" applyFill="1" applyBorder="1" applyAlignment="1">
      <alignment horizontal="left"/>
    </xf>
    <xf numFmtId="0" fontId="0" fillId="12" borderId="0" xfId="0" applyFill="1" applyBorder="1" applyAlignment="1">
      <alignment horizontal="left" indent="3"/>
    </xf>
    <xf numFmtId="0" fontId="22" fillId="12" borderId="0" xfId="0" applyFont="1" applyFill="1" applyBorder="1"/>
    <xf numFmtId="0" fontId="1" fillId="12" borderId="0" xfId="0" applyFont="1" applyFill="1" applyBorder="1"/>
    <xf numFmtId="10" fontId="0" fillId="10" borderId="18" xfId="4" applyNumberFormat="1" applyFont="1" applyFill="1" applyBorder="1"/>
    <xf numFmtId="10" fontId="0" fillId="10" borderId="19" xfId="4" applyNumberFormat="1" applyFont="1" applyFill="1" applyBorder="1"/>
    <xf numFmtId="0" fontId="2" fillId="9" borderId="7" xfId="0" applyFont="1" applyFill="1" applyBorder="1" applyAlignment="1">
      <alignment horizontal="center"/>
    </xf>
    <xf numFmtId="0" fontId="2" fillId="6" borderId="5" xfId="0" applyFont="1" applyFill="1" applyBorder="1" applyProtection="1"/>
    <xf numFmtId="0" fontId="2" fillId="12" borderId="0" xfId="0" applyFont="1" applyFill="1" applyBorder="1" applyProtection="1"/>
    <xf numFmtId="0" fontId="2" fillId="12" borderId="2" xfId="0" applyFont="1" applyFill="1" applyBorder="1" applyProtection="1"/>
    <xf numFmtId="0" fontId="2" fillId="12" borderId="7" xfId="0" applyFont="1" applyFill="1" applyBorder="1" applyProtection="1"/>
    <xf numFmtId="0" fontId="6" fillId="3" borderId="26" xfId="0" applyFont="1" applyFill="1" applyBorder="1" applyAlignment="1" applyProtection="1"/>
    <xf numFmtId="0" fontId="2" fillId="12" borderId="0" xfId="0" applyFont="1" applyFill="1" applyBorder="1" applyAlignment="1" applyProtection="1">
      <alignment horizontal="center"/>
    </xf>
    <xf numFmtId="165" fontId="2" fillId="12" borderId="12" xfId="2" applyNumberFormat="1" applyFont="1" applyFill="1" applyBorder="1" applyProtection="1">
      <protection locked="0"/>
    </xf>
    <xf numFmtId="0" fontId="3" fillId="12" borderId="12" xfId="0" applyFont="1" applyFill="1" applyBorder="1" applyAlignment="1" applyProtection="1">
      <alignment horizontal="center"/>
    </xf>
    <xf numFmtId="10" fontId="2" fillId="12" borderId="12" xfId="0" applyNumberFormat="1" applyFont="1" applyFill="1" applyBorder="1" applyAlignment="1" applyProtection="1">
      <alignment horizontal="center"/>
    </xf>
    <xf numFmtId="10" fontId="2" fillId="12" borderId="12" xfId="4" applyNumberFormat="1" applyFont="1" applyFill="1" applyBorder="1" applyAlignment="1" applyProtection="1">
      <alignment horizontal="center"/>
    </xf>
    <xf numFmtId="43" fontId="2" fillId="12" borderId="0" xfId="0" applyNumberFormat="1" applyFont="1" applyFill="1" applyBorder="1" applyProtection="1"/>
    <xf numFmtId="42" fontId="2" fillId="12" borderId="0" xfId="0" applyNumberFormat="1" applyFont="1" applyFill="1" applyBorder="1" applyProtection="1"/>
    <xf numFmtId="164" fontId="2" fillId="12" borderId="0" xfId="1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center"/>
    </xf>
    <xf numFmtId="164" fontId="2" fillId="12" borderId="0" xfId="1" applyNumberFormat="1" applyFont="1" applyFill="1" applyBorder="1" applyAlignment="1" applyProtection="1">
      <alignment horizontal="center"/>
    </xf>
    <xf numFmtId="164" fontId="3" fillId="12" borderId="0" xfId="0" applyNumberFormat="1" applyFont="1" applyFill="1" applyBorder="1" applyAlignment="1" applyProtection="1">
      <alignment horizontal="left"/>
    </xf>
    <xf numFmtId="164" fontId="2" fillId="12" borderId="0" xfId="0" applyNumberFormat="1" applyFont="1" applyFill="1" applyBorder="1" applyAlignment="1" applyProtection="1">
      <alignment horizontal="center"/>
    </xf>
    <xf numFmtId="8" fontId="2" fillId="12" borderId="0" xfId="0" applyNumberFormat="1" applyFont="1" applyFill="1" applyBorder="1" applyProtection="1"/>
    <xf numFmtId="0" fontId="3" fillId="12" borderId="28" xfId="0" applyFont="1" applyFill="1" applyBorder="1" applyAlignment="1" applyProtection="1">
      <alignment horizontal="center"/>
    </xf>
    <xf numFmtId="43" fontId="16" fillId="7" borderId="17" xfId="1" applyNumberFormat="1" applyFont="1" applyFill="1" applyBorder="1"/>
    <xf numFmtId="169" fontId="19" fillId="8" borderId="17" xfId="1" applyNumberFormat="1" applyFont="1" applyFill="1" applyBorder="1"/>
    <xf numFmtId="44" fontId="2" fillId="3" borderId="0" xfId="0" applyNumberFormat="1" applyFont="1" applyFill="1" applyBorder="1" applyProtection="1"/>
    <xf numFmtId="0" fontId="8" fillId="0" borderId="1" xfId="0" applyFont="1" applyBorder="1"/>
    <xf numFmtId="0" fontId="8" fillId="0" borderId="4" xfId="0" applyFont="1" applyBorder="1"/>
    <xf numFmtId="0" fontId="8" fillId="0" borderId="10" xfId="0" applyFont="1" applyFill="1" applyBorder="1"/>
    <xf numFmtId="0" fontId="0" fillId="12" borderId="27" xfId="0" applyFill="1" applyBorder="1" applyAlignment="1">
      <alignment horizontal="centerContinuous"/>
    </xf>
    <xf numFmtId="164" fontId="0" fillId="12" borderId="17" xfId="0" applyNumberFormat="1" applyFill="1" applyBorder="1"/>
    <xf numFmtId="0" fontId="0" fillId="12" borderId="0" xfId="0" applyFill="1"/>
    <xf numFmtId="0" fontId="13" fillId="12" borderId="0" xfId="0" applyFont="1" applyFill="1"/>
    <xf numFmtId="0" fontId="4" fillId="12" borderId="4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15" fontId="4" fillId="12" borderId="0" xfId="0" applyNumberFormat="1" applyFont="1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0" xfId="0" applyFont="1" applyFill="1"/>
    <xf numFmtId="0" fontId="13" fillId="12" borderId="1" xfId="0" applyFont="1" applyFill="1" applyBorder="1"/>
    <xf numFmtId="0" fontId="13" fillId="12" borderId="2" xfId="0" applyFont="1" applyFill="1" applyBorder="1"/>
    <xf numFmtId="0" fontId="13" fillId="12" borderId="3" xfId="0" applyFont="1" applyFill="1" applyBorder="1"/>
    <xf numFmtId="0" fontId="13" fillId="12" borderId="4" xfId="0" applyFont="1" applyFill="1" applyBorder="1"/>
    <xf numFmtId="0" fontId="13" fillId="12" borderId="0" xfId="0" applyFont="1" applyFill="1" applyBorder="1"/>
    <xf numFmtId="0" fontId="13" fillId="12" borderId="5" xfId="0" applyFont="1" applyFill="1" applyBorder="1"/>
    <xf numFmtId="0" fontId="13" fillId="12" borderId="10" xfId="0" applyFont="1" applyFill="1" applyBorder="1"/>
    <xf numFmtId="0" fontId="13" fillId="12" borderId="7" xfId="0" applyFont="1" applyFill="1" applyBorder="1"/>
    <xf numFmtId="0" fontId="13" fillId="12" borderId="11" xfId="0" applyFont="1" applyFill="1" applyBorder="1"/>
    <xf numFmtId="0" fontId="4" fillId="12" borderId="0" xfId="3" applyFont="1" applyFill="1"/>
    <xf numFmtId="0" fontId="13" fillId="12" borderId="0" xfId="3" applyFont="1" applyFill="1"/>
    <xf numFmtId="0" fontId="13" fillId="12" borderId="1" xfId="3" applyFont="1" applyFill="1" applyBorder="1"/>
    <xf numFmtId="0" fontId="13" fillId="12" borderId="2" xfId="3" applyFont="1" applyFill="1" applyBorder="1"/>
    <xf numFmtId="0" fontId="13" fillId="12" borderId="3" xfId="3" applyFont="1" applyFill="1" applyBorder="1"/>
    <xf numFmtId="0" fontId="13" fillId="12" borderId="4" xfId="3" applyFont="1" applyFill="1" applyBorder="1"/>
    <xf numFmtId="0" fontId="13" fillId="12" borderId="0" xfId="3" applyFont="1" applyFill="1" applyBorder="1"/>
    <xf numFmtId="0" fontId="13" fillId="12" borderId="5" xfId="3" applyFont="1" applyFill="1" applyBorder="1"/>
    <xf numFmtId="0" fontId="13" fillId="12" borderId="10" xfId="3" applyFont="1" applyFill="1" applyBorder="1"/>
    <xf numFmtId="0" fontId="13" fillId="12" borderId="7" xfId="3" applyFont="1" applyFill="1" applyBorder="1"/>
    <xf numFmtId="0" fontId="13" fillId="12" borderId="11" xfId="3" applyFont="1" applyFill="1" applyBorder="1"/>
    <xf numFmtId="0" fontId="0" fillId="12" borderId="2" xfId="0" applyFill="1" applyBorder="1" applyAlignment="1">
      <alignment horizontal="center"/>
    </xf>
    <xf numFmtId="0" fontId="2" fillId="12" borderId="0" xfId="0" applyFont="1" applyFill="1" applyProtection="1"/>
    <xf numFmtId="44" fontId="2" fillId="12" borderId="0" xfId="0" applyNumberFormat="1" applyFont="1" applyFill="1" applyProtection="1"/>
    <xf numFmtId="8" fontId="0" fillId="12" borderId="0" xfId="0" applyNumberFormat="1" applyFill="1"/>
    <xf numFmtId="164" fontId="0" fillId="12" borderId="0" xfId="0" applyNumberFormat="1" applyFill="1"/>
    <xf numFmtId="43" fontId="0" fillId="12" borderId="0" xfId="0" applyNumberFormat="1" applyFill="1"/>
    <xf numFmtId="0" fontId="2" fillId="12" borderId="0" xfId="0" applyFont="1" applyFill="1"/>
    <xf numFmtId="0" fontId="0" fillId="12" borderId="30" xfId="0" applyFill="1" applyBorder="1"/>
    <xf numFmtId="0" fontId="24" fillId="12" borderId="0" xfId="0" applyFont="1" applyFill="1"/>
    <xf numFmtId="0" fontId="0" fillId="12" borderId="28" xfId="0" applyFill="1" applyBorder="1"/>
    <xf numFmtId="0" fontId="0" fillId="12" borderId="29" xfId="0" applyFill="1" applyBorder="1"/>
    <xf numFmtId="0" fontId="3" fillId="12" borderId="0" xfId="0" applyFont="1" applyFill="1"/>
    <xf numFmtId="10" fontId="0" fillId="12" borderId="0" xfId="4" applyNumberFormat="1" applyFont="1" applyFill="1"/>
    <xf numFmtId="0" fontId="4" fillId="12" borderId="1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4" fillId="12" borderId="8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horizontal="center" wrapText="1"/>
    </xf>
    <xf numFmtId="0" fontId="0" fillId="0" borderId="7" xfId="0" applyBorder="1" applyAlignment="1">
      <alignment horizontal="center" wrapText="1"/>
    </xf>
    <xf numFmtId="0" fontId="9" fillId="3" borderId="2" xfId="0" applyFont="1" applyFill="1" applyBorder="1" applyAlignment="1" applyProtection="1">
      <alignment horizontal="center" wrapText="1"/>
    </xf>
    <xf numFmtId="0" fontId="9" fillId="0" borderId="7" xfId="0" applyFont="1" applyBorder="1" applyAlignment="1">
      <alignment horizontal="center" wrapText="1"/>
    </xf>
    <xf numFmtId="0" fontId="7" fillId="3" borderId="0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/>
    <xf numFmtId="0" fontId="0" fillId="0" borderId="0" xfId="0" applyBorder="1" applyAlignment="1"/>
    <xf numFmtId="0" fontId="2" fillId="3" borderId="10" xfId="0" applyFont="1" applyFill="1" applyBorder="1" applyAlignment="1" applyProtection="1"/>
    <xf numFmtId="0" fontId="0" fillId="0" borderId="7" xfId="0" applyBorder="1" applyAlignment="1"/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12" borderId="6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13" fillId="3" borderId="10" xfId="0" applyFont="1" applyFill="1" applyBorder="1" applyAlignment="1" applyProtection="1">
      <alignment horizontal="center"/>
    </xf>
    <xf numFmtId="0" fontId="13" fillId="3" borderId="7" xfId="0" applyFont="1" applyFill="1" applyBorder="1" applyAlignment="1" applyProtection="1">
      <alignment horizontal="center"/>
    </xf>
    <xf numFmtId="0" fontId="13" fillId="3" borderId="1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1" fillId="12" borderId="6" xfId="0" applyFont="1" applyFill="1" applyBorder="1" applyAlignment="1">
      <alignment horizontal="center"/>
    </xf>
    <xf numFmtId="0" fontId="21" fillId="12" borderId="9" xfId="0" applyFont="1" applyFill="1" applyBorder="1" applyAlignment="1">
      <alignment horizontal="center"/>
    </xf>
    <xf numFmtId="10" fontId="25" fillId="13" borderId="29" xfId="4" applyNumberFormat="1" applyFont="1" applyFill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Sheet1" xfId="3" xr:uid="{00000000-0005-0000-0000-000003000000}"/>
    <cellStyle name="Percent" xfId="4" builtinId="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22</xdr:col>
          <xdr:colOff>266700</xdr:colOff>
          <xdr:row>41</xdr:row>
          <xdr:rowOff>152400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44</xdr:row>
          <xdr:rowOff>152400</xdr:rowOff>
        </xdr:from>
        <xdr:to>
          <xdr:col>20</xdr:col>
          <xdr:colOff>400050</xdr:colOff>
          <xdr:row>46</xdr:row>
          <xdr:rowOff>47625</xdr:rowOff>
        </xdr:to>
        <xdr:sp macro="" textlink="">
          <xdr:nvSpPr>
            <xdr:cNvPr id="2093" name="CommandButton2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3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T31"/>
  <sheetViews>
    <sheetView workbookViewId="0">
      <selection sqref="A1:T1048576"/>
    </sheetView>
  </sheetViews>
  <sheetFormatPr defaultColWidth="10.83203125" defaultRowHeight="15.75" x14ac:dyDescent="0.25"/>
  <cols>
    <col min="1" max="4" width="10.83203125" style="343" customWidth="1"/>
    <col min="5" max="5" width="14.1640625" style="343" customWidth="1"/>
    <col min="6" max="20" width="10.83203125" style="343"/>
    <col min="21" max="16384" width="10.83203125" style="76"/>
  </cols>
  <sheetData>
    <row r="2" spans="2:10" x14ac:dyDescent="0.25">
      <c r="B2" s="382" t="str">
        <f>'Home Loan Comparison'!C2</f>
        <v>Home Loan Comparison (LT19):  Loan 1</v>
      </c>
      <c r="C2" s="383"/>
      <c r="D2" s="383"/>
      <c r="E2" s="383"/>
      <c r="F2" s="383"/>
      <c r="G2" s="383"/>
      <c r="H2" s="383"/>
      <c r="I2" s="384"/>
    </row>
    <row r="3" spans="2:10" x14ac:dyDescent="0.25">
      <c r="B3" s="344"/>
      <c r="C3" s="345"/>
      <c r="D3" s="345"/>
      <c r="E3" s="346">
        <v>43516</v>
      </c>
      <c r="F3" s="345"/>
      <c r="G3" s="345"/>
      <c r="H3" s="345"/>
      <c r="I3" s="347"/>
    </row>
    <row r="4" spans="2:10" x14ac:dyDescent="0.25">
      <c r="B4" s="385" t="s">
        <v>53</v>
      </c>
      <c r="C4" s="386"/>
      <c r="D4" s="386"/>
      <c r="E4" s="386"/>
      <c r="F4" s="386"/>
      <c r="G4" s="386"/>
      <c r="H4" s="386"/>
      <c r="I4" s="387"/>
    </row>
    <row r="6" spans="2:10" x14ac:dyDescent="0.25">
      <c r="B6" s="348" t="s">
        <v>48</v>
      </c>
    </row>
    <row r="7" spans="2:10" x14ac:dyDescent="0.25">
      <c r="B7" s="349" t="s">
        <v>50</v>
      </c>
      <c r="C7" s="350"/>
      <c r="D7" s="350"/>
      <c r="E7" s="350"/>
      <c r="F7" s="350"/>
      <c r="G7" s="350"/>
      <c r="H7" s="350"/>
      <c r="I7" s="351"/>
    </row>
    <row r="8" spans="2:10" x14ac:dyDescent="0.25">
      <c r="B8" s="352" t="s">
        <v>51</v>
      </c>
      <c r="C8" s="353"/>
      <c r="D8" s="353"/>
      <c r="E8" s="353"/>
      <c r="F8" s="353"/>
      <c r="G8" s="353"/>
      <c r="H8" s="353"/>
      <c r="I8" s="354"/>
    </row>
    <row r="9" spans="2:10" x14ac:dyDescent="0.25">
      <c r="B9" s="352" t="s">
        <v>52</v>
      </c>
      <c r="C9" s="353"/>
      <c r="D9" s="353"/>
      <c r="E9" s="353"/>
      <c r="F9" s="353"/>
      <c r="G9" s="353"/>
      <c r="H9" s="353"/>
      <c r="I9" s="354"/>
    </row>
    <row r="10" spans="2:10" x14ac:dyDescent="0.25">
      <c r="B10" s="352" t="s">
        <v>59</v>
      </c>
      <c r="C10" s="353"/>
      <c r="D10" s="353"/>
      <c r="E10" s="353"/>
      <c r="F10" s="353"/>
      <c r="G10" s="353"/>
      <c r="H10" s="353"/>
      <c r="I10" s="354"/>
    </row>
    <row r="11" spans="2:10" x14ac:dyDescent="0.25">
      <c r="B11" s="352" t="s">
        <v>60</v>
      </c>
      <c r="C11" s="353"/>
      <c r="D11" s="353"/>
      <c r="E11" s="353"/>
      <c r="F11" s="353"/>
      <c r="G11" s="353"/>
      <c r="H11" s="353"/>
      <c r="I11" s="354"/>
    </row>
    <row r="12" spans="2:10" x14ac:dyDescent="0.25">
      <c r="B12" s="355" t="s">
        <v>61</v>
      </c>
      <c r="C12" s="356"/>
      <c r="D12" s="356"/>
      <c r="E12" s="356"/>
      <c r="F12" s="356"/>
      <c r="G12" s="356"/>
      <c r="H12" s="356"/>
      <c r="I12" s="357"/>
    </row>
    <row r="14" spans="2:10" x14ac:dyDescent="0.25">
      <c r="B14" s="348" t="s">
        <v>185</v>
      </c>
      <c r="J14" s="342"/>
    </row>
    <row r="15" spans="2:10" x14ac:dyDescent="0.25">
      <c r="B15" s="349" t="s">
        <v>186</v>
      </c>
      <c r="C15" s="350"/>
      <c r="D15" s="350"/>
      <c r="E15" s="350"/>
      <c r="F15" s="350"/>
      <c r="G15" s="350"/>
      <c r="H15" s="350"/>
      <c r="I15" s="351"/>
      <c r="J15" s="342"/>
    </row>
    <row r="16" spans="2:10" x14ac:dyDescent="0.25">
      <c r="B16" s="352" t="s">
        <v>187</v>
      </c>
      <c r="C16" s="353"/>
      <c r="D16" s="353"/>
      <c r="E16" s="353"/>
      <c r="F16" s="353"/>
      <c r="G16" s="353"/>
      <c r="H16" s="353"/>
      <c r="I16" s="354"/>
      <c r="J16" s="342"/>
    </row>
    <row r="17" spans="2:10" x14ac:dyDescent="0.25">
      <c r="B17" s="352" t="s">
        <v>188</v>
      </c>
      <c r="C17" s="353"/>
      <c r="D17" s="353"/>
      <c r="E17" s="353"/>
      <c r="F17" s="353"/>
      <c r="G17" s="353"/>
      <c r="H17" s="353"/>
      <c r="I17" s="354"/>
      <c r="J17" s="342"/>
    </row>
    <row r="18" spans="2:10" x14ac:dyDescent="0.25">
      <c r="B18" s="355" t="s">
        <v>189</v>
      </c>
      <c r="C18" s="356"/>
      <c r="D18" s="356"/>
      <c r="E18" s="356"/>
      <c r="F18" s="356"/>
      <c r="G18" s="356"/>
      <c r="H18" s="356"/>
      <c r="I18" s="357"/>
      <c r="J18" s="342"/>
    </row>
    <row r="19" spans="2:10" x14ac:dyDescent="0.25">
      <c r="J19" s="342"/>
    </row>
    <row r="20" spans="2:10" x14ac:dyDescent="0.25">
      <c r="B20" s="348" t="s">
        <v>172</v>
      </c>
    </row>
    <row r="21" spans="2:10" x14ac:dyDescent="0.25">
      <c r="B21" s="349" t="s">
        <v>173</v>
      </c>
      <c r="C21" s="350"/>
      <c r="D21" s="350"/>
      <c r="E21" s="350"/>
      <c r="F21" s="350"/>
      <c r="G21" s="350"/>
      <c r="H21" s="350"/>
      <c r="I21" s="351"/>
    </row>
    <row r="22" spans="2:10" x14ac:dyDescent="0.25">
      <c r="B22" s="352" t="s">
        <v>174</v>
      </c>
      <c r="C22" s="353"/>
      <c r="D22" s="353"/>
      <c r="E22" s="353"/>
      <c r="F22" s="353"/>
      <c r="G22" s="353"/>
      <c r="H22" s="353"/>
      <c r="I22" s="354"/>
    </row>
    <row r="23" spans="2:10" x14ac:dyDescent="0.25">
      <c r="B23" s="352" t="s">
        <v>175</v>
      </c>
      <c r="C23" s="353"/>
      <c r="D23" s="353"/>
      <c r="E23" s="353"/>
      <c r="F23" s="353"/>
      <c r="G23" s="353"/>
      <c r="H23" s="353"/>
      <c r="I23" s="354"/>
    </row>
    <row r="24" spans="2:10" x14ac:dyDescent="0.25">
      <c r="B24" s="355" t="s">
        <v>176</v>
      </c>
      <c r="C24" s="356"/>
      <c r="D24" s="356"/>
      <c r="E24" s="356"/>
      <c r="F24" s="356"/>
      <c r="G24" s="356"/>
      <c r="H24" s="356"/>
      <c r="I24" s="357"/>
    </row>
    <row r="26" spans="2:10" x14ac:dyDescent="0.25">
      <c r="B26" s="358" t="s">
        <v>49</v>
      </c>
      <c r="C26" s="359"/>
      <c r="D26" s="359"/>
      <c r="E26" s="359"/>
      <c r="F26" s="359"/>
      <c r="G26" s="359"/>
      <c r="H26" s="359"/>
      <c r="I26" s="359"/>
    </row>
    <row r="27" spans="2:10" x14ac:dyDescent="0.25">
      <c r="B27" s="360" t="s">
        <v>62</v>
      </c>
      <c r="C27" s="361"/>
      <c r="D27" s="361"/>
      <c r="E27" s="361"/>
      <c r="F27" s="361"/>
      <c r="G27" s="361"/>
      <c r="H27" s="361"/>
      <c r="I27" s="362"/>
    </row>
    <row r="28" spans="2:10" x14ac:dyDescent="0.25">
      <c r="B28" s="363" t="s">
        <v>63</v>
      </c>
      <c r="C28" s="364"/>
      <c r="D28" s="364"/>
      <c r="E28" s="364"/>
      <c r="F28" s="364"/>
      <c r="G28" s="364"/>
      <c r="H28" s="364"/>
      <c r="I28" s="365"/>
    </row>
    <row r="29" spans="2:10" x14ac:dyDescent="0.25">
      <c r="B29" s="363" t="s">
        <v>64</v>
      </c>
      <c r="C29" s="364"/>
      <c r="D29" s="364"/>
      <c r="E29" s="364"/>
      <c r="F29" s="364"/>
      <c r="G29" s="364"/>
      <c r="H29" s="364"/>
      <c r="I29" s="365"/>
    </row>
    <row r="30" spans="2:10" x14ac:dyDescent="0.25">
      <c r="B30" s="363" t="s">
        <v>65</v>
      </c>
      <c r="C30" s="364"/>
      <c r="D30" s="364"/>
      <c r="E30" s="364"/>
      <c r="F30" s="364"/>
      <c r="G30" s="364"/>
      <c r="H30" s="364"/>
      <c r="I30" s="365"/>
    </row>
    <row r="31" spans="2:10" x14ac:dyDescent="0.25">
      <c r="B31" s="366" t="s">
        <v>66</v>
      </c>
      <c r="C31" s="367"/>
      <c r="D31" s="367"/>
      <c r="E31" s="367"/>
      <c r="F31" s="367"/>
      <c r="G31" s="367"/>
      <c r="H31" s="367"/>
      <c r="I31" s="368"/>
    </row>
  </sheetData>
  <mergeCells count="2">
    <mergeCell ref="B2:I2"/>
    <mergeCell ref="B4:I4"/>
  </mergeCells>
  <phoneticPr fontId="0" type="noConversion"/>
  <pageMargins left="0.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418"/>
  <sheetViews>
    <sheetView tabSelected="1" zoomScale="110" zoomScaleNormal="110" workbookViewId="0">
      <selection activeCell="AE19" sqref="AE19"/>
    </sheetView>
  </sheetViews>
  <sheetFormatPr defaultRowHeight="12.75" x14ac:dyDescent="0.2"/>
  <cols>
    <col min="1" max="1" width="3.6640625" style="4" customWidth="1"/>
    <col min="2" max="2" width="3.83203125" style="4" customWidth="1"/>
    <col min="3" max="9" width="14.83203125" style="4" customWidth="1"/>
    <col min="10" max="11" width="3.83203125" style="4" customWidth="1"/>
    <col min="12" max="12" width="3.6640625" style="4" customWidth="1"/>
    <col min="13" max="13" width="3.83203125" style="4" customWidth="1"/>
    <col min="14" max="20" width="14.83203125" style="4" customWidth="1"/>
    <col min="21" max="22" width="3.83203125" style="4" customWidth="1"/>
    <col min="23" max="23" width="3.6640625" style="4" customWidth="1"/>
    <col min="24" max="24" width="3.83203125" style="4" customWidth="1"/>
    <col min="25" max="31" width="14.83203125" style="4" customWidth="1"/>
    <col min="32" max="33" width="3.83203125" style="4" customWidth="1"/>
    <col min="34" max="16384" width="9.33203125" style="4"/>
  </cols>
  <sheetData>
    <row r="1" spans="1:33" x14ac:dyDescent="0.2">
      <c r="A1" s="201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1"/>
      <c r="M1" s="2"/>
      <c r="N1" s="2"/>
      <c r="O1" s="2"/>
      <c r="P1" s="2"/>
      <c r="Q1" s="2"/>
      <c r="R1" s="2"/>
      <c r="S1" s="2"/>
      <c r="T1" s="2"/>
      <c r="U1" s="2"/>
      <c r="V1" s="3"/>
      <c r="W1" s="1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:33" s="75" customFormat="1" ht="18.75" x14ac:dyDescent="0.3">
      <c r="A2" s="203"/>
      <c r="B2" s="73"/>
      <c r="C2" s="393" t="s">
        <v>221</v>
      </c>
      <c r="D2" s="393"/>
      <c r="E2" s="393"/>
      <c r="F2" s="393"/>
      <c r="G2" s="393"/>
      <c r="H2" s="393"/>
      <c r="I2" s="393"/>
      <c r="J2" s="179"/>
      <c r="K2" s="200"/>
      <c r="L2" s="72"/>
      <c r="M2" s="73"/>
      <c r="N2" s="393" t="s">
        <v>222</v>
      </c>
      <c r="O2" s="393"/>
      <c r="P2" s="393"/>
      <c r="Q2" s="393"/>
      <c r="R2" s="393"/>
      <c r="S2" s="393"/>
      <c r="T2" s="393"/>
      <c r="U2" s="179"/>
      <c r="V2" s="74"/>
      <c r="W2" s="72"/>
      <c r="X2" s="73"/>
      <c r="Y2" s="393" t="s">
        <v>223</v>
      </c>
      <c r="Z2" s="393"/>
      <c r="AA2" s="393"/>
      <c r="AB2" s="393"/>
      <c r="AC2" s="393"/>
      <c r="AD2" s="393"/>
      <c r="AE2" s="393"/>
      <c r="AF2" s="179"/>
      <c r="AG2" s="74"/>
    </row>
    <row r="3" spans="1:33" s="75" customFormat="1" ht="18.75" x14ac:dyDescent="0.3">
      <c r="A3" s="203"/>
      <c r="B3" s="394" t="s">
        <v>53</v>
      </c>
      <c r="C3" s="395"/>
      <c r="D3" s="395"/>
      <c r="E3" s="395"/>
      <c r="F3" s="395"/>
      <c r="G3" s="395"/>
      <c r="H3" s="395"/>
      <c r="I3" s="395"/>
      <c r="J3" s="180"/>
      <c r="K3" s="200"/>
      <c r="L3" s="72"/>
      <c r="M3" s="394" t="s">
        <v>53</v>
      </c>
      <c r="N3" s="395"/>
      <c r="O3" s="395"/>
      <c r="P3" s="395"/>
      <c r="Q3" s="395"/>
      <c r="R3" s="395"/>
      <c r="S3" s="395"/>
      <c r="T3" s="395"/>
      <c r="U3" s="180"/>
      <c r="V3" s="74"/>
      <c r="W3" s="72"/>
      <c r="X3" s="394" t="s">
        <v>53</v>
      </c>
      <c r="Y3" s="395"/>
      <c r="Z3" s="395"/>
      <c r="AA3" s="395"/>
      <c r="AB3" s="395"/>
      <c r="AC3" s="395"/>
      <c r="AD3" s="395"/>
      <c r="AE3" s="395"/>
      <c r="AF3" s="180"/>
      <c r="AG3" s="74"/>
    </row>
    <row r="4" spans="1:33" x14ac:dyDescent="0.2">
      <c r="A4" s="204"/>
      <c r="B4" s="79"/>
      <c r="C4" s="79"/>
      <c r="D4" s="79"/>
      <c r="E4" s="79"/>
      <c r="F4" s="79"/>
      <c r="G4" s="79"/>
      <c r="H4" s="79"/>
      <c r="I4" s="79"/>
      <c r="J4" s="79"/>
      <c r="K4" s="79"/>
      <c r="L4" s="139"/>
      <c r="M4" s="79"/>
      <c r="N4" s="79"/>
      <c r="O4" s="79"/>
      <c r="P4" s="79"/>
      <c r="Q4" s="79"/>
      <c r="R4" s="79"/>
      <c r="S4" s="79"/>
      <c r="T4" s="79"/>
      <c r="U4" s="79"/>
      <c r="V4" s="141"/>
      <c r="W4" s="139"/>
      <c r="X4" s="79"/>
      <c r="Y4" s="79"/>
      <c r="Z4" s="79"/>
      <c r="AA4" s="79"/>
      <c r="AB4" s="79"/>
      <c r="AC4" s="79"/>
      <c r="AD4" s="79"/>
      <c r="AE4" s="79"/>
      <c r="AF4" s="79"/>
      <c r="AG4" s="141"/>
    </row>
    <row r="5" spans="1:33" s="7" customFormat="1" x14ac:dyDescent="0.2">
      <c r="A5" s="56"/>
      <c r="B5" s="317"/>
      <c r="C5" s="207" t="s">
        <v>190</v>
      </c>
      <c r="D5" s="208"/>
      <c r="E5" s="208"/>
      <c r="F5" s="208"/>
      <c r="G5" s="208"/>
      <c r="H5" s="208"/>
      <c r="I5" s="232"/>
      <c r="J5" s="208"/>
      <c r="K5" s="57"/>
      <c r="L5" s="199"/>
      <c r="M5" s="317"/>
      <c r="N5" s="207" t="s">
        <v>190</v>
      </c>
      <c r="O5" s="208"/>
      <c r="P5" s="208"/>
      <c r="Q5" s="208"/>
      <c r="R5" s="208"/>
      <c r="S5" s="208"/>
      <c r="T5" s="232"/>
      <c r="U5" s="208"/>
      <c r="V5" s="199"/>
      <c r="W5" s="56"/>
      <c r="X5" s="317"/>
      <c r="Y5" s="207" t="s">
        <v>190</v>
      </c>
      <c r="Z5" s="208"/>
      <c r="AA5" s="208"/>
      <c r="AB5" s="208"/>
      <c r="AC5" s="208"/>
      <c r="AD5" s="208"/>
      <c r="AE5" s="232"/>
      <c r="AF5" s="208"/>
      <c r="AG5" s="57"/>
    </row>
    <row r="6" spans="1:33" x14ac:dyDescent="0.2">
      <c r="A6" s="56"/>
      <c r="B6" s="316"/>
      <c r="C6" s="207" t="s">
        <v>191</v>
      </c>
      <c r="D6" s="208"/>
      <c r="E6" s="208"/>
      <c r="F6" s="208"/>
      <c r="G6" s="208"/>
      <c r="H6" s="208"/>
      <c r="I6" s="208"/>
      <c r="J6" s="208"/>
      <c r="K6" s="57"/>
      <c r="L6" s="199"/>
      <c r="M6" s="316"/>
      <c r="N6" s="207" t="s">
        <v>191</v>
      </c>
      <c r="O6" s="208"/>
      <c r="P6" s="208"/>
      <c r="Q6" s="208"/>
      <c r="R6" s="208"/>
      <c r="S6" s="208"/>
      <c r="T6" s="208"/>
      <c r="U6" s="208"/>
      <c r="V6" s="199"/>
      <c r="W6" s="56"/>
      <c r="X6" s="316"/>
      <c r="Y6" s="207" t="s">
        <v>191</v>
      </c>
      <c r="Z6" s="208"/>
      <c r="AA6" s="208"/>
      <c r="AB6" s="208"/>
      <c r="AC6" s="208"/>
      <c r="AD6" s="208"/>
      <c r="AE6" s="208"/>
      <c r="AF6" s="208"/>
      <c r="AG6" s="57"/>
    </row>
    <row r="7" spans="1:33" x14ac:dyDescent="0.2">
      <c r="A7" s="56"/>
      <c r="B7" s="316"/>
      <c r="C7" s="207" t="s">
        <v>192</v>
      </c>
      <c r="D7" s="208"/>
      <c r="E7" s="208"/>
      <c r="F7" s="208"/>
      <c r="G7" s="208"/>
      <c r="H7" s="208"/>
      <c r="I7" s="208"/>
      <c r="J7" s="208"/>
      <c r="K7" s="315"/>
      <c r="L7" s="199"/>
      <c r="M7" s="316"/>
      <c r="N7" s="207" t="s">
        <v>192</v>
      </c>
      <c r="O7" s="208"/>
      <c r="P7" s="208"/>
      <c r="Q7" s="208"/>
      <c r="R7" s="208"/>
      <c r="S7" s="208"/>
      <c r="T7" s="208"/>
      <c r="U7" s="208"/>
      <c r="V7" s="199"/>
      <c r="W7" s="56"/>
      <c r="X7" s="316"/>
      <c r="Y7" s="207" t="s">
        <v>192</v>
      </c>
      <c r="Z7" s="208"/>
      <c r="AA7" s="208"/>
      <c r="AB7" s="208"/>
      <c r="AC7" s="208"/>
      <c r="AD7" s="208"/>
      <c r="AE7" s="208"/>
      <c r="AF7" s="208"/>
      <c r="AG7" s="57"/>
    </row>
    <row r="8" spans="1:33" x14ac:dyDescent="0.2">
      <c r="A8" s="56"/>
      <c r="B8" s="318"/>
      <c r="C8" s="311" t="s">
        <v>229</v>
      </c>
      <c r="D8" s="208"/>
      <c r="E8" s="208"/>
      <c r="F8" s="208"/>
      <c r="G8" s="208"/>
      <c r="H8" s="208"/>
      <c r="I8" s="217"/>
      <c r="J8" s="208"/>
      <c r="K8" s="315"/>
      <c r="L8" s="199"/>
      <c r="M8" s="318"/>
      <c r="N8" s="311" t="s">
        <v>229</v>
      </c>
      <c r="O8" s="208"/>
      <c r="P8" s="208"/>
      <c r="Q8" s="208"/>
      <c r="R8" s="208"/>
      <c r="S8" s="208"/>
      <c r="T8" s="217"/>
      <c r="U8" s="208"/>
      <c r="V8" s="199"/>
      <c r="W8" s="56"/>
      <c r="X8" s="318"/>
      <c r="Y8" s="311" t="s">
        <v>229</v>
      </c>
      <c r="Z8" s="208"/>
      <c r="AA8" s="208"/>
      <c r="AB8" s="208"/>
      <c r="AC8" s="208"/>
      <c r="AD8" s="208"/>
      <c r="AE8" s="217"/>
      <c r="AF8" s="208"/>
      <c r="AG8" s="57"/>
    </row>
    <row r="9" spans="1:33" customFormat="1" x14ac:dyDescent="0.2">
      <c r="A9" s="95"/>
      <c r="B9" s="269"/>
      <c r="C9" s="97"/>
      <c r="D9" s="96"/>
      <c r="E9" s="96"/>
      <c r="F9" s="96"/>
      <c r="G9" s="96"/>
      <c r="H9" s="96"/>
      <c r="I9" s="96"/>
      <c r="J9" s="269"/>
      <c r="K9" s="98"/>
      <c r="L9" s="95"/>
      <c r="M9" s="269"/>
      <c r="N9" s="97"/>
      <c r="O9" s="96"/>
      <c r="P9" s="96"/>
      <c r="Q9" s="96"/>
      <c r="R9" s="96"/>
      <c r="S9" s="96"/>
      <c r="T9" s="96"/>
      <c r="U9" s="269"/>
      <c r="V9" s="98"/>
      <c r="W9" s="95"/>
      <c r="X9" s="269"/>
      <c r="Y9" s="97"/>
      <c r="Z9" s="96"/>
      <c r="AA9" s="96"/>
      <c r="AB9" s="96"/>
      <c r="AC9" s="96"/>
      <c r="AD9" s="96"/>
      <c r="AE9" s="96"/>
      <c r="AF9" s="269"/>
      <c r="AG9" s="98"/>
    </row>
    <row r="10" spans="1:33" customFormat="1" ht="15.75" x14ac:dyDescent="0.25">
      <c r="A10" s="99"/>
      <c r="B10" s="396" t="s">
        <v>228</v>
      </c>
      <c r="C10" s="397"/>
      <c r="D10" s="397"/>
      <c r="E10" s="397"/>
      <c r="F10" s="397"/>
      <c r="G10" s="397"/>
      <c r="H10" s="397"/>
      <c r="I10" s="397"/>
      <c r="J10" s="398"/>
      <c r="K10" s="101"/>
      <c r="L10" s="99"/>
      <c r="M10" s="396" t="s">
        <v>227</v>
      </c>
      <c r="N10" s="397"/>
      <c r="O10" s="397"/>
      <c r="P10" s="397"/>
      <c r="Q10" s="397"/>
      <c r="R10" s="397"/>
      <c r="S10" s="397"/>
      <c r="T10" s="397"/>
      <c r="U10" s="398"/>
      <c r="V10" s="101"/>
      <c r="W10" s="99"/>
      <c r="X10" s="396" t="s">
        <v>226</v>
      </c>
      <c r="Y10" s="397"/>
      <c r="Z10" s="397"/>
      <c r="AA10" s="397"/>
      <c r="AB10" s="397"/>
      <c r="AC10" s="397"/>
      <c r="AD10" s="397"/>
      <c r="AE10" s="397"/>
      <c r="AF10" s="398"/>
      <c r="AG10" s="101"/>
    </row>
    <row r="11" spans="1:33" customFormat="1" ht="13.5" thickBot="1" x14ac:dyDescent="0.25">
      <c r="A11" s="100"/>
      <c r="B11" s="269"/>
      <c r="C11" s="104"/>
      <c r="D11" s="314"/>
      <c r="E11" s="314"/>
      <c r="F11" s="314"/>
      <c r="G11" s="314"/>
      <c r="H11" s="314"/>
      <c r="I11" s="314"/>
      <c r="J11" s="269"/>
      <c r="K11" s="102"/>
      <c r="L11" s="100"/>
      <c r="M11" s="269"/>
      <c r="N11" s="262"/>
      <c r="O11" s="265"/>
      <c r="P11" s="265"/>
      <c r="Q11" s="265"/>
      <c r="R11" s="265"/>
      <c r="S11" s="265"/>
      <c r="T11" s="265"/>
      <c r="U11" s="269"/>
      <c r="V11" s="102"/>
      <c r="W11" s="100"/>
      <c r="X11" s="269"/>
      <c r="Y11" s="104"/>
      <c r="Z11" s="314"/>
      <c r="AA11" s="314"/>
      <c r="AB11" s="314"/>
      <c r="AC11" s="314"/>
      <c r="AD11" s="314"/>
      <c r="AE11" s="314"/>
      <c r="AF11" s="269"/>
      <c r="AG11" s="102"/>
    </row>
    <row r="12" spans="1:33" ht="14.25" thickBot="1" x14ac:dyDescent="0.3">
      <c r="A12" s="56"/>
      <c r="B12" s="23"/>
      <c r="C12" s="194"/>
      <c r="D12" s="195" t="s">
        <v>220</v>
      </c>
      <c r="E12" s="196"/>
      <c r="F12" s="196"/>
      <c r="G12" s="197"/>
      <c r="H12" s="197"/>
      <c r="I12" s="198">
        <v>2</v>
      </c>
      <c r="J12" s="320"/>
      <c r="K12" s="315"/>
      <c r="L12" s="199"/>
      <c r="M12" s="23"/>
      <c r="N12" s="191"/>
      <c r="O12" s="319" t="s">
        <v>220</v>
      </c>
      <c r="P12" s="192"/>
      <c r="Q12" s="192"/>
      <c r="R12" s="193"/>
      <c r="S12" s="193"/>
      <c r="T12" s="190">
        <v>2</v>
      </c>
      <c r="U12" s="320"/>
      <c r="V12" s="199"/>
      <c r="W12" s="56"/>
      <c r="X12" s="23"/>
      <c r="Y12" s="191"/>
      <c r="Z12" s="195" t="s">
        <v>220</v>
      </c>
      <c r="AA12" s="192"/>
      <c r="AB12" s="192"/>
      <c r="AC12" s="193"/>
      <c r="AD12" s="193"/>
      <c r="AE12" s="190">
        <v>2</v>
      </c>
      <c r="AF12" s="320"/>
      <c r="AG12" s="57"/>
    </row>
    <row r="13" spans="1:33" ht="15" thickBot="1" x14ac:dyDescent="0.25">
      <c r="A13" s="56"/>
      <c r="B13" s="23"/>
      <c r="C13" s="185" t="s">
        <v>182</v>
      </c>
      <c r="D13" s="186"/>
      <c r="E13" s="186"/>
      <c r="F13" s="186" t="s">
        <v>183</v>
      </c>
      <c r="G13" s="186"/>
      <c r="H13" s="186"/>
      <c r="I13" s="187">
        <v>250000</v>
      </c>
      <c r="J13" s="321"/>
      <c r="K13" s="315"/>
      <c r="L13" s="199"/>
      <c r="M13" s="23"/>
      <c r="N13" s="185" t="s">
        <v>182</v>
      </c>
      <c r="O13" s="186"/>
      <c r="P13" s="186"/>
      <c r="Q13" s="186" t="s">
        <v>183</v>
      </c>
      <c r="R13" s="186"/>
      <c r="S13" s="186"/>
      <c r="T13" s="187">
        <v>250000</v>
      </c>
      <c r="U13" s="321"/>
      <c r="V13" s="199"/>
      <c r="W13" s="56"/>
      <c r="X13" s="23"/>
      <c r="Y13" s="185" t="s">
        <v>182</v>
      </c>
      <c r="Z13" s="186"/>
      <c r="AA13" s="186"/>
      <c r="AB13" s="186" t="s">
        <v>183</v>
      </c>
      <c r="AC13" s="186"/>
      <c r="AD13" s="186"/>
      <c r="AE13" s="187">
        <v>200000</v>
      </c>
      <c r="AF13" s="321"/>
      <c r="AG13" s="57"/>
    </row>
    <row r="14" spans="1:33" x14ac:dyDescent="0.2">
      <c r="A14" s="56"/>
      <c r="B14" s="8"/>
      <c r="C14" s="55" t="s">
        <v>0</v>
      </c>
      <c r="D14" s="8"/>
      <c r="E14" s="35">
        <f>IF(I12=1,(I13+G22)/((100-D22)/100),I13)</f>
        <v>250000</v>
      </c>
      <c r="F14" s="20" t="s">
        <v>34</v>
      </c>
      <c r="G14" s="8"/>
      <c r="H14" s="32">
        <f>E17*E16</f>
        <v>360</v>
      </c>
      <c r="I14" s="333" t="s">
        <v>180</v>
      </c>
      <c r="J14" s="322"/>
      <c r="K14" s="57"/>
      <c r="L14" s="199"/>
      <c r="M14" s="8"/>
      <c r="N14" s="55" t="s">
        <v>0</v>
      </c>
      <c r="O14" s="8"/>
      <c r="P14" s="35">
        <f>IF(T12=1,(T13+R22)/((100-O22)/100),T13)</f>
        <v>250000</v>
      </c>
      <c r="Q14" s="20" t="s">
        <v>34</v>
      </c>
      <c r="R14" s="8"/>
      <c r="S14" s="167">
        <f>P17*P16</f>
        <v>360</v>
      </c>
      <c r="T14" s="333" t="s">
        <v>180</v>
      </c>
      <c r="U14" s="322"/>
      <c r="V14" s="199"/>
      <c r="W14" s="56"/>
      <c r="X14" s="8"/>
      <c r="Y14" s="55" t="s">
        <v>0</v>
      </c>
      <c r="Z14" s="8"/>
      <c r="AA14" s="35">
        <f>IF(AE12=1,(AE13+AC22)/((100-Z22)/100),AE13)</f>
        <v>200000</v>
      </c>
      <c r="AB14" s="20" t="s">
        <v>34</v>
      </c>
      <c r="AC14" s="8"/>
      <c r="AD14" s="32">
        <f>AA17*AA16</f>
        <v>30</v>
      </c>
      <c r="AE14" s="333" t="s">
        <v>180</v>
      </c>
      <c r="AF14" s="322"/>
      <c r="AG14" s="57"/>
    </row>
    <row r="15" spans="1:33" x14ac:dyDescent="0.2">
      <c r="A15" s="56"/>
      <c r="B15" s="8"/>
      <c r="C15" s="26" t="s">
        <v>67</v>
      </c>
      <c r="D15" s="8"/>
      <c r="E15" s="64">
        <v>0.05</v>
      </c>
      <c r="F15" s="8" t="s">
        <v>26</v>
      </c>
      <c r="G15" s="8"/>
      <c r="H15" s="32">
        <f>IF(E19&gt;0,E17*E19,H14)</f>
        <v>102</v>
      </c>
      <c r="I15" s="333" t="s">
        <v>179</v>
      </c>
      <c r="J15" s="322"/>
      <c r="K15" s="57"/>
      <c r="L15" s="199"/>
      <c r="M15" s="8"/>
      <c r="N15" s="26" t="s">
        <v>67</v>
      </c>
      <c r="O15" s="8"/>
      <c r="P15" s="64">
        <v>5.2499999999999998E-2</v>
      </c>
      <c r="Q15" s="8" t="s">
        <v>26</v>
      </c>
      <c r="R15" s="8"/>
      <c r="S15" s="167">
        <f>IF(P19&gt;0,P17*P19,S14)</f>
        <v>120</v>
      </c>
      <c r="T15" s="333" t="s">
        <v>179</v>
      </c>
      <c r="U15" s="322"/>
      <c r="V15" s="199"/>
      <c r="W15" s="56"/>
      <c r="X15" s="8"/>
      <c r="Y15" s="26" t="s">
        <v>67</v>
      </c>
      <c r="Z15" s="8"/>
      <c r="AA15" s="64">
        <v>3.5000000000000003E-2</v>
      </c>
      <c r="AB15" s="8" t="s">
        <v>26</v>
      </c>
      <c r="AC15" s="8"/>
      <c r="AD15" s="32">
        <f>IF(AA19&gt;0,AA17*AA19,AD14)</f>
        <v>12</v>
      </c>
      <c r="AE15" s="333" t="s">
        <v>179</v>
      </c>
      <c r="AF15" s="322"/>
      <c r="AG15" s="57"/>
    </row>
    <row r="16" spans="1:33" ht="13.5" x14ac:dyDescent="0.25">
      <c r="A16" s="56"/>
      <c r="B16" s="8"/>
      <c r="C16" s="26" t="s">
        <v>11</v>
      </c>
      <c r="D16" s="8"/>
      <c r="E16" s="36">
        <v>30</v>
      </c>
      <c r="F16" s="390" t="s">
        <v>28</v>
      </c>
      <c r="G16" s="391"/>
      <c r="H16" s="392"/>
      <c r="I16" s="171">
        <f>E15</f>
        <v>0.05</v>
      </c>
      <c r="J16" s="323"/>
      <c r="K16" s="57"/>
      <c r="L16" s="199"/>
      <c r="M16" s="8"/>
      <c r="N16" s="26" t="s">
        <v>11</v>
      </c>
      <c r="O16" s="8"/>
      <c r="P16" s="36">
        <v>30</v>
      </c>
      <c r="Q16" s="390" t="s">
        <v>28</v>
      </c>
      <c r="R16" s="391"/>
      <c r="S16" s="391"/>
      <c r="T16" s="171">
        <f>P15</f>
        <v>5.2499999999999998E-2</v>
      </c>
      <c r="U16" s="323"/>
      <c r="V16" s="199"/>
      <c r="W16" s="56"/>
      <c r="X16" s="8"/>
      <c r="Y16" s="26" t="s">
        <v>11</v>
      </c>
      <c r="Z16" s="8"/>
      <c r="AA16" s="36">
        <v>30</v>
      </c>
      <c r="AB16" s="390" t="s">
        <v>28</v>
      </c>
      <c r="AC16" s="391"/>
      <c r="AD16" s="392"/>
      <c r="AE16" s="171">
        <f>AA15</f>
        <v>3.5000000000000003E-2</v>
      </c>
      <c r="AF16" s="323"/>
      <c r="AG16" s="57"/>
    </row>
    <row r="17" spans="1:33" x14ac:dyDescent="0.2">
      <c r="A17" s="56"/>
      <c r="B17" s="8"/>
      <c r="C17" s="26" t="s">
        <v>12</v>
      </c>
      <c r="D17" s="8"/>
      <c r="E17" s="36">
        <v>12</v>
      </c>
      <c r="F17" s="24" t="s">
        <v>23</v>
      </c>
      <c r="G17" s="25"/>
      <c r="H17" s="54">
        <f>COUNTIF(H33:H392,"&gt;0")</f>
        <v>0</v>
      </c>
      <c r="I17" s="333" t="s">
        <v>33</v>
      </c>
      <c r="J17" s="322"/>
      <c r="K17" s="57"/>
      <c r="L17" s="199"/>
      <c r="M17" s="8"/>
      <c r="N17" s="26" t="s">
        <v>12</v>
      </c>
      <c r="O17" s="8"/>
      <c r="P17" s="36">
        <v>12</v>
      </c>
      <c r="Q17" s="24" t="s">
        <v>23</v>
      </c>
      <c r="R17" s="25"/>
      <c r="S17" s="168">
        <f>COUNTIF(S33:S392,"&gt;0")</f>
        <v>0</v>
      </c>
      <c r="T17" s="333" t="s">
        <v>33</v>
      </c>
      <c r="U17" s="322"/>
      <c r="V17" s="199"/>
      <c r="W17" s="56"/>
      <c r="X17" s="8"/>
      <c r="Y17" s="26" t="s">
        <v>12</v>
      </c>
      <c r="Z17" s="8"/>
      <c r="AA17" s="36">
        <v>1</v>
      </c>
      <c r="AB17" s="24" t="s">
        <v>23</v>
      </c>
      <c r="AC17" s="25"/>
      <c r="AD17" s="54">
        <f>COUNTIF(AD33:AD392,"&gt;0")</f>
        <v>0</v>
      </c>
      <c r="AE17" s="333" t="s">
        <v>33</v>
      </c>
      <c r="AF17" s="322"/>
      <c r="AG17" s="57"/>
    </row>
    <row r="18" spans="1:33" x14ac:dyDescent="0.2">
      <c r="A18" s="56"/>
      <c r="B18" s="8"/>
      <c r="C18" s="26" t="str">
        <f>IF(E17=12,"Monthly Payments","Annual Payments")</f>
        <v>Monthly Payments</v>
      </c>
      <c r="D18" s="8"/>
      <c r="E18" s="35">
        <f>PMT(E15/E17,E16*E17,-E14)</f>
        <v>1342.0540575303476</v>
      </c>
      <c r="F18" s="55" t="s">
        <v>24</v>
      </c>
      <c r="G18" s="8"/>
      <c r="H18" s="41">
        <f>SUM(H33:H392)</f>
        <v>0</v>
      </c>
      <c r="I18" s="333" t="s">
        <v>1</v>
      </c>
      <c r="J18" s="322"/>
      <c r="K18" s="57"/>
      <c r="L18" s="199"/>
      <c r="M18" s="8"/>
      <c r="N18" s="26" t="str">
        <f>IF(P17=12,"Monthly Payments","Annual Payments")</f>
        <v>Monthly Payments</v>
      </c>
      <c r="O18" s="8"/>
      <c r="P18" s="35">
        <f>PMT(P15/P17,P16*P17,-P14)</f>
        <v>1380.5092553547458</v>
      </c>
      <c r="Q18" s="55" t="s">
        <v>24</v>
      </c>
      <c r="R18" s="8"/>
      <c r="S18" s="169">
        <f>SUM(S33:S392)</f>
        <v>0</v>
      </c>
      <c r="T18" s="333" t="s">
        <v>1</v>
      </c>
      <c r="U18" s="322"/>
      <c r="V18" s="199"/>
      <c r="W18" s="56"/>
      <c r="X18" s="8"/>
      <c r="Y18" s="26" t="str">
        <f>IF(AA17=12,"Monthly Payments","Annual Payments")</f>
        <v>Annual Payments</v>
      </c>
      <c r="Z18" s="8"/>
      <c r="AA18" s="35">
        <f>PMT(AA15/AA17,AA16*AA17,-AA14)</f>
        <v>10874.266321484711</v>
      </c>
      <c r="AB18" s="55" t="s">
        <v>24</v>
      </c>
      <c r="AC18" s="8"/>
      <c r="AD18" s="41">
        <f>SUM(AD33:AD392)</f>
        <v>0</v>
      </c>
      <c r="AE18" s="333" t="s">
        <v>1</v>
      </c>
      <c r="AF18" s="322"/>
      <c r="AG18" s="57"/>
    </row>
    <row r="19" spans="1:33" ht="13.5" thickBot="1" x14ac:dyDescent="0.25">
      <c r="A19" s="56"/>
      <c r="B19" s="8"/>
      <c r="C19" s="27" t="s">
        <v>8</v>
      </c>
      <c r="D19" s="12"/>
      <c r="E19" s="37">
        <v>8.5</v>
      </c>
      <c r="F19" s="19" t="s">
        <v>25</v>
      </c>
      <c r="G19" s="12"/>
      <c r="H19" s="42">
        <f>I28</f>
        <v>134332.3711333684</v>
      </c>
      <c r="I19" s="427">
        <f>RATE(H15,E18,-(E14-I22),F25,0)*E17</f>
        <v>5.2498590127128368E-2</v>
      </c>
      <c r="J19" s="324"/>
      <c r="K19" s="57"/>
      <c r="L19" s="199"/>
      <c r="M19" s="8"/>
      <c r="N19" s="27" t="s">
        <v>8</v>
      </c>
      <c r="O19" s="12"/>
      <c r="P19" s="37">
        <v>10</v>
      </c>
      <c r="Q19" s="19" t="s">
        <v>25</v>
      </c>
      <c r="R19" s="12"/>
      <c r="S19" s="170">
        <f>T28</f>
        <v>126451.52204877097</v>
      </c>
      <c r="T19" s="427">
        <f>RATE(S15,P18,-(P14-T22),Q25,0)*P17</f>
        <v>5.2499999999999561E-2</v>
      </c>
      <c r="U19" s="324"/>
      <c r="V19" s="199"/>
      <c r="W19" s="56"/>
      <c r="X19" s="8"/>
      <c r="Y19" s="27" t="s">
        <v>8</v>
      </c>
      <c r="Z19" s="12"/>
      <c r="AA19" s="37">
        <v>12</v>
      </c>
      <c r="AB19" s="19" t="s">
        <v>25</v>
      </c>
      <c r="AC19" s="12"/>
      <c r="AD19" s="42">
        <f>AE28</f>
        <v>52308.681990251062</v>
      </c>
      <c r="AE19" s="427">
        <f>RATE(AD15,AA18,-(AA14-AE22),AB25,0)*AA17</f>
        <v>3.8258195610047577E-2</v>
      </c>
      <c r="AF19" s="324"/>
      <c r="AG19" s="57"/>
    </row>
    <row r="20" spans="1:33" x14ac:dyDescent="0.2">
      <c r="A20" s="56"/>
      <c r="B20" s="8"/>
      <c r="C20" s="8"/>
      <c r="D20" s="8"/>
      <c r="E20" s="8" t="s">
        <v>29</v>
      </c>
      <c r="F20" s="8"/>
      <c r="G20" s="9"/>
      <c r="H20" s="8"/>
      <c r="I20" s="10"/>
      <c r="J20" s="325"/>
      <c r="K20" s="57"/>
      <c r="L20" s="199"/>
      <c r="M20" s="8"/>
      <c r="N20" s="8"/>
      <c r="O20" s="336"/>
      <c r="P20" s="8" t="s">
        <v>29</v>
      </c>
      <c r="Q20" s="8"/>
      <c r="R20" s="9"/>
      <c r="S20" s="8"/>
      <c r="T20" s="10"/>
      <c r="U20" s="325"/>
      <c r="V20" s="199"/>
      <c r="W20" s="56"/>
      <c r="X20" s="8"/>
      <c r="Y20" s="8"/>
      <c r="Z20" s="8"/>
      <c r="AA20" s="8" t="s">
        <v>29</v>
      </c>
      <c r="AB20" s="8"/>
      <c r="AC20" s="9"/>
      <c r="AD20" s="8"/>
      <c r="AE20" s="10"/>
      <c r="AF20" s="325"/>
      <c r="AG20" s="57"/>
    </row>
    <row r="21" spans="1:33" x14ac:dyDescent="0.2">
      <c r="A21" s="56"/>
      <c r="B21" s="8"/>
      <c r="C21" s="158" t="s">
        <v>165</v>
      </c>
      <c r="D21" s="11"/>
      <c r="E21" s="160">
        <f>E14</f>
        <v>250000</v>
      </c>
      <c r="F21" s="11" t="s">
        <v>164</v>
      </c>
      <c r="G21" s="159"/>
      <c r="H21" s="11"/>
      <c r="I21" s="161">
        <f>E14-I22</f>
        <v>246000</v>
      </c>
      <c r="J21" s="326"/>
      <c r="K21" s="57"/>
      <c r="L21" s="199"/>
      <c r="M21" s="8"/>
      <c r="N21" s="158" t="s">
        <v>165</v>
      </c>
      <c r="O21" s="11"/>
      <c r="P21" s="160">
        <f>P14</f>
        <v>250000</v>
      </c>
      <c r="Q21" s="11" t="s">
        <v>164</v>
      </c>
      <c r="R21" s="159"/>
      <c r="S21" s="11"/>
      <c r="T21" s="161">
        <f>P14-T22</f>
        <v>250000</v>
      </c>
      <c r="U21" s="326"/>
      <c r="V21" s="199"/>
      <c r="W21" s="56"/>
      <c r="X21" s="8"/>
      <c r="Y21" s="158" t="s">
        <v>165</v>
      </c>
      <c r="Z21" s="11"/>
      <c r="AA21" s="160">
        <f>AA14</f>
        <v>200000</v>
      </c>
      <c r="AB21" s="11" t="s">
        <v>164</v>
      </c>
      <c r="AC21" s="159"/>
      <c r="AD21" s="11"/>
      <c r="AE21" s="161">
        <f>AA14-AE22</f>
        <v>194500</v>
      </c>
      <c r="AF21" s="326"/>
      <c r="AG21" s="57"/>
    </row>
    <row r="22" spans="1:33" x14ac:dyDescent="0.2">
      <c r="A22" s="56"/>
      <c r="B22" s="8"/>
      <c r="C22" s="14" t="s">
        <v>30</v>
      </c>
      <c r="D22" s="65">
        <v>1</v>
      </c>
      <c r="E22" s="18">
        <f>D22/100*E14</f>
        <v>2500</v>
      </c>
      <c r="F22" s="15" t="s">
        <v>32</v>
      </c>
      <c r="G22" s="44">
        <v>1500</v>
      </c>
      <c r="H22" s="15" t="s">
        <v>163</v>
      </c>
      <c r="I22" s="43">
        <f>E22+G22</f>
        <v>4000</v>
      </c>
      <c r="J22" s="327"/>
      <c r="K22" s="57"/>
      <c r="L22" s="199"/>
      <c r="M22" s="8"/>
      <c r="N22" s="14" t="s">
        <v>30</v>
      </c>
      <c r="O22" s="65"/>
      <c r="P22" s="18">
        <f>O22/100*P14</f>
        <v>0</v>
      </c>
      <c r="Q22" s="15" t="s">
        <v>32</v>
      </c>
      <c r="R22" s="44"/>
      <c r="S22" s="15" t="s">
        <v>163</v>
      </c>
      <c r="T22" s="43">
        <f>P22+R22</f>
        <v>0</v>
      </c>
      <c r="U22" s="327"/>
      <c r="V22" s="199"/>
      <c r="W22" s="56"/>
      <c r="X22" s="8"/>
      <c r="Y22" s="14" t="s">
        <v>30</v>
      </c>
      <c r="Z22" s="65">
        <v>2</v>
      </c>
      <c r="AA22" s="18">
        <f>Z22/100*AA14</f>
        <v>4000</v>
      </c>
      <c r="AB22" s="15" t="s">
        <v>32</v>
      </c>
      <c r="AC22" s="44">
        <v>1500</v>
      </c>
      <c r="AD22" s="15" t="s">
        <v>163</v>
      </c>
      <c r="AE22" s="43">
        <f>AA22+AC22</f>
        <v>5500</v>
      </c>
      <c r="AF22" s="327"/>
      <c r="AG22" s="57"/>
    </row>
    <row r="23" spans="1:33" ht="14.25" x14ac:dyDescent="0.2">
      <c r="A23" s="56"/>
      <c r="B23" s="8"/>
      <c r="C23" s="389"/>
      <c r="D23" s="389"/>
      <c r="E23" s="389"/>
      <c r="F23" s="389"/>
      <c r="G23" s="389"/>
      <c r="H23" s="388"/>
      <c r="I23" s="388"/>
      <c r="J23" s="328"/>
      <c r="K23" s="57"/>
      <c r="L23" s="199"/>
      <c r="M23" s="8"/>
      <c r="N23" s="389" t="s">
        <v>21</v>
      </c>
      <c r="O23" s="389"/>
      <c r="P23" s="389"/>
      <c r="Q23" s="389"/>
      <c r="R23" s="389"/>
      <c r="S23" s="388"/>
      <c r="T23" s="388"/>
      <c r="U23" s="328"/>
      <c r="V23" s="199"/>
      <c r="W23" s="56"/>
      <c r="X23" s="8"/>
      <c r="Y23" s="389" t="s">
        <v>21</v>
      </c>
      <c r="Z23" s="389"/>
      <c r="AA23" s="389"/>
      <c r="AB23" s="389"/>
      <c r="AC23" s="389"/>
      <c r="AD23" s="388"/>
      <c r="AE23" s="388"/>
      <c r="AF23" s="328"/>
      <c r="AG23" s="57"/>
    </row>
    <row r="24" spans="1:33" x14ac:dyDescent="0.2">
      <c r="A24" s="56"/>
      <c r="B24" s="8"/>
      <c r="C24" s="14" t="s">
        <v>19</v>
      </c>
      <c r="D24" s="11" t="s">
        <v>18</v>
      </c>
      <c r="E24" s="71" t="s">
        <v>47</v>
      </c>
      <c r="F24" s="15" t="s">
        <v>6</v>
      </c>
      <c r="G24" s="15" t="s">
        <v>7</v>
      </c>
      <c r="H24" s="15" t="s">
        <v>4</v>
      </c>
      <c r="I24" s="16" t="s">
        <v>5</v>
      </c>
      <c r="J24" s="327"/>
      <c r="K24" s="57"/>
      <c r="L24" s="199"/>
      <c r="M24" s="8"/>
      <c r="N24" s="14" t="s">
        <v>19</v>
      </c>
      <c r="O24" s="11" t="s">
        <v>18</v>
      </c>
      <c r="P24" s="71" t="s">
        <v>47</v>
      </c>
      <c r="Q24" s="15" t="s">
        <v>6</v>
      </c>
      <c r="R24" s="15" t="s">
        <v>7</v>
      </c>
      <c r="S24" s="15" t="s">
        <v>4</v>
      </c>
      <c r="T24" s="16" t="s">
        <v>5</v>
      </c>
      <c r="U24" s="327"/>
      <c r="V24" s="199"/>
      <c r="W24" s="56"/>
      <c r="X24" s="8"/>
      <c r="Y24" s="14" t="s">
        <v>19</v>
      </c>
      <c r="Z24" s="11" t="s">
        <v>18</v>
      </c>
      <c r="AA24" s="71" t="s">
        <v>47</v>
      </c>
      <c r="AB24" s="15" t="s">
        <v>6</v>
      </c>
      <c r="AC24" s="15" t="s">
        <v>7</v>
      </c>
      <c r="AD24" s="15" t="s">
        <v>4</v>
      </c>
      <c r="AE24" s="16" t="s">
        <v>5</v>
      </c>
      <c r="AF24" s="327"/>
      <c r="AG24" s="57"/>
    </row>
    <row r="25" spans="1:33" x14ac:dyDescent="0.2">
      <c r="A25" s="56"/>
      <c r="B25" s="8"/>
      <c r="C25" s="17">
        <f>D393</f>
        <v>136889.51386809535</v>
      </c>
      <c r="D25" s="18">
        <f>SUM(H33:H392)</f>
        <v>0</v>
      </c>
      <c r="E25" s="18">
        <f>I22</f>
        <v>4000</v>
      </c>
      <c r="F25" s="18">
        <f>SUM(E33:E393)</f>
        <v>211917.57570946138</v>
      </c>
      <c r="G25" s="18">
        <f>F25+C25+E25+D25</f>
        <v>352807.0895775567</v>
      </c>
      <c r="H25" s="30">
        <f>IF(G25&gt;0,E14,0)</f>
        <v>250000</v>
      </c>
      <c r="I25" s="39">
        <f>G25-H25</f>
        <v>102807.0895775567</v>
      </c>
      <c r="J25" s="327"/>
      <c r="K25" s="57"/>
      <c r="L25" s="199"/>
      <c r="M25" s="8"/>
      <c r="N25" s="17">
        <f>O393</f>
        <v>165661.11064256969</v>
      </c>
      <c r="O25" s="18">
        <f>SUM(S33:S392)</f>
        <v>0</v>
      </c>
      <c r="P25" s="18">
        <f>T22</f>
        <v>0</v>
      </c>
      <c r="Q25" s="18">
        <f>SUM(P33:P393)</f>
        <v>204870.69923636789</v>
      </c>
      <c r="R25" s="18">
        <f>Q25+N25+P25+O25</f>
        <v>370531.80987893755</v>
      </c>
      <c r="S25" s="30">
        <f>IF(R25&gt;0,P14,0)</f>
        <v>250000</v>
      </c>
      <c r="T25" s="39">
        <f>R25-S25</f>
        <v>120531.80987893755</v>
      </c>
      <c r="U25" s="327"/>
      <c r="V25" s="199"/>
      <c r="W25" s="56"/>
      <c r="X25" s="8"/>
      <c r="Y25" s="17">
        <f>Z393</f>
        <v>130491.19585781654</v>
      </c>
      <c r="Z25" s="18">
        <f>SUM(AD33:AD392)</f>
        <v>0</v>
      </c>
      <c r="AA25" s="18">
        <f>AE22</f>
        <v>5500</v>
      </c>
      <c r="AB25" s="18">
        <f>SUM(AA33:AA393)</f>
        <v>143428.11179647376</v>
      </c>
      <c r="AC25" s="18">
        <f>AB25+Y25+AA25+Z25</f>
        <v>279419.30765429029</v>
      </c>
      <c r="AD25" s="30">
        <f>IF(AC25&gt;0,AA14,0)</f>
        <v>200000</v>
      </c>
      <c r="AE25" s="39">
        <f>AC25-AD25</f>
        <v>79419.307654290285</v>
      </c>
      <c r="AF25" s="327"/>
      <c r="AG25" s="57"/>
    </row>
    <row r="26" spans="1:33" x14ac:dyDescent="0.2">
      <c r="A26" s="56"/>
      <c r="B26" s="8"/>
      <c r="C26" s="29" t="s">
        <v>20</v>
      </c>
      <c r="D26" s="8"/>
      <c r="E26" s="8"/>
      <c r="F26" s="8"/>
      <c r="G26" s="20" t="s">
        <v>7</v>
      </c>
      <c r="H26" s="15" t="s">
        <v>4</v>
      </c>
      <c r="I26" s="178" t="s">
        <v>2</v>
      </c>
      <c r="J26" s="329"/>
      <c r="K26" s="57"/>
      <c r="L26" s="199"/>
      <c r="M26" s="8"/>
      <c r="N26" s="29" t="s">
        <v>20</v>
      </c>
      <c r="O26" s="8"/>
      <c r="P26" s="8"/>
      <c r="Q26" s="8"/>
      <c r="R26" s="20" t="s">
        <v>7</v>
      </c>
      <c r="S26" s="15" t="s">
        <v>4</v>
      </c>
      <c r="T26" s="178" t="s">
        <v>2</v>
      </c>
      <c r="U26" s="329"/>
      <c r="V26" s="199"/>
      <c r="W26" s="56"/>
      <c r="X26" s="8"/>
      <c r="Y26" s="29" t="s">
        <v>20</v>
      </c>
      <c r="Z26" s="8"/>
      <c r="AA26" s="8"/>
      <c r="AB26" s="8"/>
      <c r="AC26" s="20" t="s">
        <v>7</v>
      </c>
      <c r="AD26" s="15" t="s">
        <v>4</v>
      </c>
      <c r="AE26" s="16" t="s">
        <v>5</v>
      </c>
      <c r="AF26" s="329"/>
      <c r="AG26" s="57"/>
    </row>
    <row r="27" spans="1:33" x14ac:dyDescent="0.2">
      <c r="A27" s="56"/>
      <c r="B27" s="8"/>
      <c r="C27" s="17">
        <f>E18*H14</f>
        <v>483139.46071092511</v>
      </c>
      <c r="D27" s="18"/>
      <c r="E27" s="18"/>
      <c r="F27" s="18"/>
      <c r="G27" s="18">
        <f>C27+E25</f>
        <v>487139.46071092511</v>
      </c>
      <c r="H27" s="30">
        <f>E14</f>
        <v>250000</v>
      </c>
      <c r="I27" s="39">
        <f>G27-H27</f>
        <v>237139.46071092511</v>
      </c>
      <c r="J27" s="327"/>
      <c r="K27" s="57"/>
      <c r="L27" s="199"/>
      <c r="M27" s="8"/>
      <c r="N27" s="17">
        <f>P18*S14</f>
        <v>496983.33192770852</v>
      </c>
      <c r="O27" s="18"/>
      <c r="P27" s="18"/>
      <c r="Q27" s="18"/>
      <c r="R27" s="18">
        <f>N27+P25</f>
        <v>496983.33192770852</v>
      </c>
      <c r="S27" s="30">
        <f>P14</f>
        <v>250000</v>
      </c>
      <c r="T27" s="39">
        <f>R27-S27</f>
        <v>246983.33192770852</v>
      </c>
      <c r="U27" s="327"/>
      <c r="V27" s="199"/>
      <c r="W27" s="56"/>
      <c r="X27" s="8"/>
      <c r="Y27" s="17">
        <f>AA18*AD14</f>
        <v>326227.98964454135</v>
      </c>
      <c r="Z27" s="18"/>
      <c r="AA27" s="18"/>
      <c r="AB27" s="18"/>
      <c r="AC27" s="18">
        <f>Y27+AA25</f>
        <v>331727.98964454135</v>
      </c>
      <c r="AD27" s="30">
        <f>AA14</f>
        <v>200000</v>
      </c>
      <c r="AE27" s="39">
        <f>AC27-AD27</f>
        <v>131727.98964454135</v>
      </c>
      <c r="AF27" s="327"/>
      <c r="AG27" s="57"/>
    </row>
    <row r="28" spans="1:33" x14ac:dyDescent="0.2">
      <c r="A28" s="56"/>
      <c r="B28" s="8"/>
      <c r="C28" s="19"/>
      <c r="D28" s="13"/>
      <c r="E28" s="13"/>
      <c r="F28" s="13"/>
      <c r="G28" s="12"/>
      <c r="H28" s="38" t="s">
        <v>58</v>
      </c>
      <c r="I28" s="40">
        <f>IF(I25&gt;0,I27-I25,0)</f>
        <v>134332.3711333684</v>
      </c>
      <c r="J28" s="330"/>
      <c r="K28" s="57"/>
      <c r="L28" s="199"/>
      <c r="M28" s="8"/>
      <c r="N28" s="19"/>
      <c r="O28" s="13"/>
      <c r="P28" s="13"/>
      <c r="Q28" s="13"/>
      <c r="R28" s="12"/>
      <c r="S28" s="38" t="s">
        <v>58</v>
      </c>
      <c r="T28" s="40">
        <f>IF(T25&gt;0,T27-T25,0)</f>
        <v>126451.52204877097</v>
      </c>
      <c r="U28" s="330"/>
      <c r="V28" s="199"/>
      <c r="W28" s="56"/>
      <c r="X28" s="8"/>
      <c r="Y28" s="19"/>
      <c r="Z28" s="13"/>
      <c r="AA28" s="13"/>
      <c r="AB28" s="13"/>
      <c r="AC28" s="12"/>
      <c r="AD28" s="38" t="s">
        <v>58</v>
      </c>
      <c r="AE28" s="40">
        <f>IF(AE25&gt;0,AE27-AE25,0)</f>
        <v>52308.681990251062</v>
      </c>
      <c r="AF28" s="330"/>
      <c r="AG28" s="57"/>
    </row>
    <row r="29" spans="1:33" x14ac:dyDescent="0.2">
      <c r="A29" s="56"/>
      <c r="B29" s="8"/>
      <c r="C29" s="20"/>
      <c r="D29" s="189">
        <f>(I13/((100-D22)/100))+G22</f>
        <v>254025.25252525252</v>
      </c>
      <c r="E29" s="20"/>
      <c r="F29" s="20"/>
      <c r="G29" s="8"/>
      <c r="H29" s="21"/>
      <c r="I29" s="22"/>
      <c r="J29" s="330"/>
      <c r="K29" s="57"/>
      <c r="L29" s="199"/>
      <c r="M29" s="8"/>
      <c r="N29" s="20"/>
      <c r="O29" s="20"/>
      <c r="P29" s="20"/>
      <c r="Q29" s="20"/>
      <c r="R29" s="8"/>
      <c r="S29" s="162"/>
      <c r="T29" s="22"/>
      <c r="U29" s="330"/>
      <c r="V29" s="199"/>
      <c r="W29" s="56"/>
      <c r="X29" s="8"/>
      <c r="Y29" s="20"/>
      <c r="Z29" s="20"/>
      <c r="AA29" s="20"/>
      <c r="AB29" s="20"/>
      <c r="AC29" s="8"/>
      <c r="AD29" s="21"/>
      <c r="AE29" s="22"/>
      <c r="AF29" s="330"/>
      <c r="AG29" s="57"/>
    </row>
    <row r="30" spans="1:33" ht="14.25" x14ac:dyDescent="0.2">
      <c r="A30" s="56"/>
      <c r="B30" s="8"/>
      <c r="C30" s="388" t="s">
        <v>22</v>
      </c>
      <c r="D30" s="388"/>
      <c r="E30" s="388"/>
      <c r="F30" s="388"/>
      <c r="G30" s="388"/>
      <c r="H30" s="388"/>
      <c r="I30" s="388"/>
      <c r="J30" s="328"/>
      <c r="K30" s="57"/>
      <c r="L30" s="199"/>
      <c r="M30" s="8"/>
      <c r="N30" s="388" t="s">
        <v>22</v>
      </c>
      <c r="O30" s="388"/>
      <c r="P30" s="388"/>
      <c r="Q30" s="388"/>
      <c r="R30" s="388"/>
      <c r="S30" s="388"/>
      <c r="T30" s="388"/>
      <c r="U30" s="328"/>
      <c r="V30" s="199"/>
      <c r="W30" s="56"/>
      <c r="X30" s="8"/>
      <c r="Y30" s="388" t="s">
        <v>22</v>
      </c>
      <c r="Z30" s="388"/>
      <c r="AA30" s="388"/>
      <c r="AB30" s="388"/>
      <c r="AC30" s="388"/>
      <c r="AD30" s="388"/>
      <c r="AE30" s="388"/>
      <c r="AF30" s="328"/>
      <c r="AG30" s="57"/>
    </row>
    <row r="31" spans="1:33" x14ac:dyDescent="0.2">
      <c r="A31" s="56"/>
      <c r="B31" s="48"/>
      <c r="C31" s="49"/>
      <c r="D31" s="49" t="s">
        <v>27</v>
      </c>
      <c r="E31" s="49" t="s">
        <v>17</v>
      </c>
      <c r="F31" s="49"/>
      <c r="G31" s="49"/>
      <c r="H31" s="49" t="s">
        <v>9</v>
      </c>
      <c r="I31" s="50"/>
      <c r="J31" s="331"/>
      <c r="K31" s="57"/>
      <c r="L31" s="199"/>
      <c r="M31" s="48"/>
      <c r="N31" s="49"/>
      <c r="O31" s="49" t="s">
        <v>27</v>
      </c>
      <c r="P31" s="49" t="s">
        <v>17</v>
      </c>
      <c r="Q31" s="49"/>
      <c r="R31" s="49"/>
      <c r="S31" s="49" t="s">
        <v>9</v>
      </c>
      <c r="T31" s="50"/>
      <c r="U31" s="331"/>
      <c r="V31" s="199"/>
      <c r="W31" s="56"/>
      <c r="X31" s="48"/>
      <c r="Y31" s="49"/>
      <c r="Z31" s="49" t="s">
        <v>27</v>
      </c>
      <c r="AA31" s="49" t="s">
        <v>17</v>
      </c>
      <c r="AB31" s="49"/>
      <c r="AC31" s="49"/>
      <c r="AD31" s="49" t="s">
        <v>9</v>
      </c>
      <c r="AE31" s="50"/>
      <c r="AF31" s="331"/>
      <c r="AG31" s="57"/>
    </row>
    <row r="32" spans="1:33" x14ac:dyDescent="0.2">
      <c r="A32" s="56"/>
      <c r="B32" s="51" t="s">
        <v>181</v>
      </c>
      <c r="C32" s="52" t="s">
        <v>3</v>
      </c>
      <c r="D32" s="52" t="s">
        <v>13</v>
      </c>
      <c r="E32" s="52" t="s">
        <v>13</v>
      </c>
      <c r="F32" s="52" t="s">
        <v>15</v>
      </c>
      <c r="G32" s="52" t="s">
        <v>2</v>
      </c>
      <c r="H32" s="52" t="s">
        <v>15</v>
      </c>
      <c r="I32" s="53" t="s">
        <v>16</v>
      </c>
      <c r="J32" s="320"/>
      <c r="K32" s="57"/>
      <c r="L32" s="199"/>
      <c r="M32" s="51" t="s">
        <v>181</v>
      </c>
      <c r="N32" s="52" t="s">
        <v>3</v>
      </c>
      <c r="O32" s="52" t="s">
        <v>13</v>
      </c>
      <c r="P32" s="52" t="s">
        <v>13</v>
      </c>
      <c r="Q32" s="52" t="s">
        <v>15</v>
      </c>
      <c r="R32" s="52" t="s">
        <v>2</v>
      </c>
      <c r="S32" s="52" t="s">
        <v>15</v>
      </c>
      <c r="T32" s="53" t="s">
        <v>16</v>
      </c>
      <c r="U32" s="320"/>
      <c r="V32" s="199"/>
      <c r="W32" s="56"/>
      <c r="X32" s="51" t="s">
        <v>181</v>
      </c>
      <c r="Y32" s="52" t="s">
        <v>3</v>
      </c>
      <c r="Z32" s="52" t="s">
        <v>13</v>
      </c>
      <c r="AA32" s="52" t="s">
        <v>13</v>
      </c>
      <c r="AB32" s="52" t="s">
        <v>15</v>
      </c>
      <c r="AC32" s="52" t="s">
        <v>2</v>
      </c>
      <c r="AD32" s="52" t="s">
        <v>15</v>
      </c>
      <c r="AE32" s="53" t="s">
        <v>16</v>
      </c>
      <c r="AF32" s="320"/>
      <c r="AG32" s="57"/>
    </row>
    <row r="33" spans="1:33" x14ac:dyDescent="0.2">
      <c r="A33" s="56"/>
      <c r="B33" s="20" t="str">
        <f>IF(VALUE(B31)&lt;H$14,TEXT(VALUE(B31)+1,0),"")</f>
        <v>1</v>
      </c>
      <c r="C33" s="31">
        <f>IF(B33&lt;&gt;"", E14, 0)</f>
        <v>250000</v>
      </c>
      <c r="D33" s="31">
        <f>IF(AND(C33&gt;0,((1+E$15/E$17)*C33)&gt;=E$18),E$18,IF(C33&gt;0,(1+(E$15/E$17))*C33,0))</f>
        <v>1342.0540575303476</v>
      </c>
      <c r="E33" s="31">
        <f t="shared" ref="E33:E96" si="0">IF(B33="","",IF(VALUE(B33)=(E$19*E$17),C33-F33-H33,0))</f>
        <v>0</v>
      </c>
      <c r="F33" s="31">
        <f>D33-G33</f>
        <v>300.38739086368082</v>
      </c>
      <c r="G33" s="31">
        <f>IF(C33&gt;0,(C33*(E$15/E$17)),0)</f>
        <v>1041.6666666666667</v>
      </c>
      <c r="H33" s="58"/>
      <c r="I33" s="31">
        <f>C33-E33-F33-H33</f>
        <v>249699.61260913633</v>
      </c>
      <c r="J33" s="332"/>
      <c r="K33" s="57"/>
      <c r="L33" s="199"/>
      <c r="M33" s="20" t="str">
        <f>IF(VALUE(M31)&lt;S$14,TEXT(VALUE(M31)+1,0),"")</f>
        <v>1</v>
      </c>
      <c r="N33" s="31">
        <f>IF(M33&lt;&gt;"", P14, 0)</f>
        <v>250000</v>
      </c>
      <c r="O33" s="31">
        <f>IF(AND(N33&gt;0,((1+P$15/P$17)*N33)&gt;=P$18),P$18,IF(N33&gt;0,(1+(P$15/P$17))*N33,0))</f>
        <v>1380.5092553547458</v>
      </c>
      <c r="P33" s="31">
        <f>IF(M33="","",IF(VALUE(M33)=(P$19*P$17),N33-Q33-S33,0))</f>
        <v>0</v>
      </c>
      <c r="Q33" s="31">
        <f>O33-R33</f>
        <v>286.75925535474585</v>
      </c>
      <c r="R33" s="31">
        <f>IF(N33&gt;0,(N33*(P$15/P$17)),0)</f>
        <v>1093.75</v>
      </c>
      <c r="S33" s="58"/>
      <c r="T33" s="31">
        <f>N33-P33-Q33-S33</f>
        <v>249713.24074464524</v>
      </c>
      <c r="U33" s="332"/>
      <c r="V33" s="199"/>
      <c r="W33" s="56"/>
      <c r="X33" s="20" t="str">
        <f>IF(VALUE(X31)&lt;AD$14,TEXT(VALUE(X31)+1,0),"")</f>
        <v>1</v>
      </c>
      <c r="Y33" s="31">
        <f>IF(X33&lt;&gt;"", AA14, 0)</f>
        <v>200000</v>
      </c>
      <c r="Z33" s="31">
        <f>IF(AND(Y33&gt;0,((1+AA$15/AA$17)*Y33)&gt;=AA$18),AA$18,IF(Y33&gt;0,(1+(AA$15/AA$17))*Y33,0))</f>
        <v>10874.266321484711</v>
      </c>
      <c r="AA33" s="31">
        <f t="shared" ref="AA33:AA96" si="1">IF(X33="","",IF(VALUE(X33)=(AA$19*AA$17),Y33-AB33-AD33,0))</f>
        <v>0</v>
      </c>
      <c r="AB33" s="31">
        <f>Z33-AC33</f>
        <v>3874.2663214847098</v>
      </c>
      <c r="AC33" s="31">
        <f>IF(Y33&gt;0,(Y33*(AA$15/AA$17)),0)</f>
        <v>7000.0000000000009</v>
      </c>
      <c r="AD33" s="58"/>
      <c r="AE33" s="31">
        <f>Y33-AA33-AB33-AD33</f>
        <v>196125.7336785153</v>
      </c>
      <c r="AF33" s="332"/>
      <c r="AG33" s="57"/>
    </row>
    <row r="34" spans="1:33" x14ac:dyDescent="0.2">
      <c r="A34" s="56"/>
      <c r="B34" s="20" t="str">
        <f>IF(B33&lt;&gt;"",IF(VALUE(B33)&lt;H$14,TEXT(VALUE(B33)+1,0),""),"")</f>
        <v>2</v>
      </c>
      <c r="C34" s="31">
        <f t="shared" ref="C34:C60" si="2">IF(B34="","",IF(C33-E33-F33-H33&gt;0,C33-E33-F33-H33, 0))</f>
        <v>249699.61260913633</v>
      </c>
      <c r="D34" s="31">
        <f t="shared" ref="D34:D97" si="3">IF(B34="","",IF(AND(C34&gt;0,((1+E$15/E$17)*C34)&gt;=E$18),E$18,IF(C34&gt;0,(1+(E$15/E$17))*C34,0)))</f>
        <v>1342.0540575303476</v>
      </c>
      <c r="E34" s="31">
        <f t="shared" si="0"/>
        <v>0</v>
      </c>
      <c r="F34" s="31">
        <f t="shared" ref="F34:F97" si="4">IF(B34="","",D34-G34)</f>
        <v>301.63900499227952</v>
      </c>
      <c r="G34" s="31">
        <f t="shared" ref="G34:G97" si="5">IF(B34="","",IF(C34&gt;0,(C34*(E$15/E$17)),0))</f>
        <v>1040.415052538068</v>
      </c>
      <c r="H34" s="58"/>
      <c r="I34" s="31">
        <f t="shared" ref="I34:I97" si="6">IF(I33&lt;0.1,0,C34-E34-F34-H34)</f>
        <v>249397.97360414403</v>
      </c>
      <c r="J34" s="332"/>
      <c r="K34" s="57"/>
      <c r="L34" s="199"/>
      <c r="M34" s="20" t="str">
        <f>IF(M33&lt;&gt;"",IF(VALUE(M33)&lt;S$14,TEXT(VALUE(M33)+1,0),""),"")</f>
        <v>2</v>
      </c>
      <c r="N34" s="31">
        <f>IF(M34="","",IF(N33-P33-Q33-S33&gt;0,N33-P33-Q33-S33, 0))</f>
        <v>249713.24074464524</v>
      </c>
      <c r="O34" s="31">
        <f>IF(M34="","",IF(AND(N34&gt;0,((1+P$15/P$17)*N34)&gt;=P$18),P$18,IF(N34&gt;0,(1+(P$15/P$17))*N34,0)))</f>
        <v>1380.5092553547458</v>
      </c>
      <c r="P34" s="31">
        <f>IF(M34="","",IF(VALUE(M34)=(P$19*P$17),N34-Q34-S34,0))</f>
        <v>0</v>
      </c>
      <c r="Q34" s="31">
        <f>IF(M34="","",O34-R34)</f>
        <v>288.01382709692302</v>
      </c>
      <c r="R34" s="31">
        <f>IF(M34="","",IF(N34&gt;0,(N34*(P$15/P$17)),0))</f>
        <v>1092.4954282578228</v>
      </c>
      <c r="S34" s="58"/>
      <c r="T34" s="31">
        <f>IF(T33&lt;0.1,0,N34-P34-Q34-S34)</f>
        <v>249425.22691754831</v>
      </c>
      <c r="U34" s="332"/>
      <c r="V34" s="199"/>
      <c r="W34" s="56"/>
      <c r="X34" s="20" t="str">
        <f>IF(X33&lt;&gt;"",IF(VALUE(X33)&lt;AD$14,TEXT(VALUE(X33)+1,0),""),"")</f>
        <v>2</v>
      </c>
      <c r="Y34" s="31">
        <f t="shared" ref="Y34:Y97" si="7">IF(X34="","",IF(Y33-AA33-AB33-AD33&gt;0,Y33-AA33-AB33-AD33, 0))</f>
        <v>196125.7336785153</v>
      </c>
      <c r="Z34" s="31">
        <f t="shared" ref="Z34:Z97" si="8">IF(X34="","",IF(AND(Y34&gt;0,((1+AA$15/AA$17)*Y34)&gt;=AA$18),AA$18,IF(Y34&gt;0,(1+(AA$15/AA$17))*Y34,0)))</f>
        <v>10874.266321484711</v>
      </c>
      <c r="AA34" s="31">
        <f t="shared" si="1"/>
        <v>0</v>
      </c>
      <c r="AB34" s="31">
        <f t="shared" ref="AB34:AB60" si="9">IF(X34="","",Z34-AC34)</f>
        <v>4009.8656427366741</v>
      </c>
      <c r="AC34" s="31">
        <f t="shared" ref="AC34:AC97" si="10">IF(X34="","",IF(Y34&gt;0,(Y34*(AA$15/AA$17)),0))</f>
        <v>6864.4006787480366</v>
      </c>
      <c r="AD34" s="58"/>
      <c r="AE34" s="31">
        <f t="shared" ref="AE34:AE97" si="11">IF(AE33&lt;0.1,0,Y34-AA34-AB34-AD34)</f>
        <v>192115.86803577864</v>
      </c>
      <c r="AF34" s="332"/>
      <c r="AG34" s="57"/>
    </row>
    <row r="35" spans="1:33" x14ac:dyDescent="0.2">
      <c r="A35" s="56"/>
      <c r="B35" s="20" t="str">
        <f t="shared" ref="B35:B98" si="12">IF(B34&lt;&gt;"",IF(VALUE(B34)&lt;H$14,TEXT(VALUE(B34)+1,0),""),"")</f>
        <v>3</v>
      </c>
      <c r="C35" s="31">
        <f t="shared" si="2"/>
        <v>249397.97360414403</v>
      </c>
      <c r="D35" s="31">
        <f t="shared" si="3"/>
        <v>1342.0540575303476</v>
      </c>
      <c r="E35" s="31">
        <f t="shared" si="0"/>
        <v>0</v>
      </c>
      <c r="F35" s="31">
        <f t="shared" si="4"/>
        <v>302.89583417974745</v>
      </c>
      <c r="G35" s="31">
        <f t="shared" si="5"/>
        <v>1039.1582233506001</v>
      </c>
      <c r="H35" s="58"/>
      <c r="I35" s="31">
        <f t="shared" si="6"/>
        <v>249095.07776996429</v>
      </c>
      <c r="J35" s="332"/>
      <c r="K35" s="57"/>
      <c r="L35" s="199"/>
      <c r="M35" s="20" t="str">
        <f t="shared" ref="M35:M98" si="13">IF(M34&lt;&gt;"",IF(VALUE(M34)&lt;S$14,TEXT(VALUE(M34)+1,0),""),"")</f>
        <v>3</v>
      </c>
      <c r="N35" s="31">
        <f t="shared" ref="N35:N98" si="14">IF(M35="","",IF(N34-P34-Q34-S34&gt;0,N34-P34-Q34-S34, 0))</f>
        <v>249425.22691754831</v>
      </c>
      <c r="O35" s="31">
        <f t="shared" ref="O35:O98" si="15">IF(M35="","",IF(AND(N35&gt;0,((1+P$15/P$17)*N35)&gt;=P$18),P$18,IF(N35&gt;0,(1+(P$15/P$17))*N35,0)))</f>
        <v>1380.5092553547458</v>
      </c>
      <c r="P35" s="31">
        <f t="shared" ref="P35:P98" si="16">IF(M35="","",IF(VALUE(M35)=(P$19*P$17),N35-Q35-S35,0))</f>
        <v>0</v>
      </c>
      <c r="Q35" s="31">
        <f t="shared" ref="Q35:Q98" si="17">IF(M35="","",O35-R35)</f>
        <v>289.27388759047221</v>
      </c>
      <c r="R35" s="31">
        <f t="shared" ref="R35:R98" si="18">IF(M35="","",IF(N35&gt;0,(N35*(P$15/P$17)),0))</f>
        <v>1091.2353677642736</v>
      </c>
      <c r="S35" s="58"/>
      <c r="T35" s="31">
        <f t="shared" ref="T35:T98" si="19">IF(T34&lt;0.1,0,N35-P35-Q35-S35)</f>
        <v>249135.95302995783</v>
      </c>
      <c r="U35" s="332"/>
      <c r="V35" s="199"/>
      <c r="W35" s="56"/>
      <c r="X35" s="20" t="str">
        <f t="shared" ref="X35:X98" si="20">IF(X34&lt;&gt;"",IF(VALUE(X34)&lt;AD$14,TEXT(VALUE(X34)+1,0),""),"")</f>
        <v>3</v>
      </c>
      <c r="Y35" s="31">
        <f t="shared" si="7"/>
        <v>192115.86803577864</v>
      </c>
      <c r="Z35" s="31">
        <f t="shared" si="8"/>
        <v>10874.266321484711</v>
      </c>
      <c r="AA35" s="31">
        <f t="shared" si="1"/>
        <v>0</v>
      </c>
      <c r="AB35" s="31">
        <f t="shared" si="9"/>
        <v>4150.2109402324577</v>
      </c>
      <c r="AC35" s="31">
        <f t="shared" si="10"/>
        <v>6724.055381252253</v>
      </c>
      <c r="AD35" s="58"/>
      <c r="AE35" s="31">
        <f t="shared" si="11"/>
        <v>187965.65709554616</v>
      </c>
      <c r="AF35" s="332"/>
      <c r="AG35" s="57"/>
    </row>
    <row r="36" spans="1:33" x14ac:dyDescent="0.2">
      <c r="A36" s="56"/>
      <c r="B36" s="20" t="str">
        <f t="shared" si="12"/>
        <v>4</v>
      </c>
      <c r="C36" s="31">
        <f t="shared" si="2"/>
        <v>249095.07776996429</v>
      </c>
      <c r="D36" s="31">
        <f t="shared" si="3"/>
        <v>1342.0540575303476</v>
      </c>
      <c r="E36" s="31">
        <f t="shared" si="0"/>
        <v>0</v>
      </c>
      <c r="F36" s="31">
        <f t="shared" si="4"/>
        <v>304.15790015549646</v>
      </c>
      <c r="G36" s="31">
        <f t="shared" si="5"/>
        <v>1037.8961573748511</v>
      </c>
      <c r="H36" s="58"/>
      <c r="I36" s="31">
        <f t="shared" si="6"/>
        <v>248790.9198698088</v>
      </c>
      <c r="J36" s="332"/>
      <c r="K36" s="57"/>
      <c r="L36" s="199"/>
      <c r="M36" s="20" t="str">
        <f t="shared" si="13"/>
        <v>4</v>
      </c>
      <c r="N36" s="31">
        <f t="shared" si="14"/>
        <v>249135.95302995783</v>
      </c>
      <c r="O36" s="31">
        <f t="shared" si="15"/>
        <v>1380.5092553547458</v>
      </c>
      <c r="P36" s="31">
        <f t="shared" si="16"/>
        <v>0</v>
      </c>
      <c r="Q36" s="31">
        <f t="shared" si="17"/>
        <v>290.53946084868039</v>
      </c>
      <c r="R36" s="31">
        <f t="shared" si="18"/>
        <v>1089.9697945060655</v>
      </c>
      <c r="S36" s="58"/>
      <c r="T36" s="31">
        <f t="shared" si="19"/>
        <v>248845.41356910917</v>
      </c>
      <c r="U36" s="332"/>
      <c r="V36" s="199"/>
      <c r="W36" s="56"/>
      <c r="X36" s="20" t="str">
        <f t="shared" si="20"/>
        <v>4</v>
      </c>
      <c r="Y36" s="31">
        <f t="shared" si="7"/>
        <v>187965.65709554616</v>
      </c>
      <c r="Z36" s="31">
        <f t="shared" si="8"/>
        <v>10874.266321484711</v>
      </c>
      <c r="AA36" s="31">
        <f t="shared" si="1"/>
        <v>0</v>
      </c>
      <c r="AB36" s="31">
        <f t="shared" si="9"/>
        <v>4295.4683231405943</v>
      </c>
      <c r="AC36" s="31">
        <f t="shared" si="10"/>
        <v>6578.7979983441164</v>
      </c>
      <c r="AD36" s="58"/>
      <c r="AE36" s="31">
        <f t="shared" si="11"/>
        <v>183670.18877240556</v>
      </c>
      <c r="AF36" s="332"/>
      <c r="AG36" s="57"/>
    </row>
    <row r="37" spans="1:33" x14ac:dyDescent="0.2">
      <c r="A37" s="56"/>
      <c r="B37" s="20" t="str">
        <f t="shared" si="12"/>
        <v>5</v>
      </c>
      <c r="C37" s="31">
        <f t="shared" si="2"/>
        <v>248790.9198698088</v>
      </c>
      <c r="D37" s="31">
        <f t="shared" si="3"/>
        <v>1342.0540575303476</v>
      </c>
      <c r="E37" s="31">
        <f t="shared" si="0"/>
        <v>0</v>
      </c>
      <c r="F37" s="31">
        <f t="shared" si="4"/>
        <v>305.42522473947747</v>
      </c>
      <c r="G37" s="31">
        <f t="shared" si="5"/>
        <v>1036.6288327908701</v>
      </c>
      <c r="H37" s="58"/>
      <c r="I37" s="31">
        <f t="shared" si="6"/>
        <v>248485.49464506932</v>
      </c>
      <c r="J37" s="332"/>
      <c r="K37" s="57"/>
      <c r="L37" s="199"/>
      <c r="M37" s="20" t="str">
        <f t="shared" si="13"/>
        <v>5</v>
      </c>
      <c r="N37" s="31">
        <f t="shared" si="14"/>
        <v>248845.41356910917</v>
      </c>
      <c r="O37" s="31">
        <f t="shared" si="15"/>
        <v>1380.5092553547458</v>
      </c>
      <c r="P37" s="31">
        <f t="shared" si="16"/>
        <v>0</v>
      </c>
      <c r="Q37" s="31">
        <f t="shared" si="17"/>
        <v>291.81057098989345</v>
      </c>
      <c r="R37" s="31">
        <f t="shared" si="18"/>
        <v>1088.6986843648524</v>
      </c>
      <c r="S37" s="58"/>
      <c r="T37" s="31">
        <f t="shared" si="19"/>
        <v>248553.60299811928</v>
      </c>
      <c r="U37" s="332"/>
      <c r="V37" s="199"/>
      <c r="W37" s="56"/>
      <c r="X37" s="20" t="str">
        <f t="shared" si="20"/>
        <v>5</v>
      </c>
      <c r="Y37" s="31">
        <f t="shared" si="7"/>
        <v>183670.18877240556</v>
      </c>
      <c r="Z37" s="31">
        <f t="shared" si="8"/>
        <v>10874.266321484711</v>
      </c>
      <c r="AA37" s="31">
        <f t="shared" si="1"/>
        <v>0</v>
      </c>
      <c r="AB37" s="31">
        <f t="shared" si="9"/>
        <v>4445.8097144505155</v>
      </c>
      <c r="AC37" s="31">
        <f t="shared" si="10"/>
        <v>6428.4566070341953</v>
      </c>
      <c r="AD37" s="58"/>
      <c r="AE37" s="31">
        <f t="shared" si="11"/>
        <v>179224.37905795506</v>
      </c>
      <c r="AF37" s="332"/>
      <c r="AG37" s="57"/>
    </row>
    <row r="38" spans="1:33" x14ac:dyDescent="0.2">
      <c r="A38" s="56"/>
      <c r="B38" s="20" t="str">
        <f t="shared" si="12"/>
        <v>6</v>
      </c>
      <c r="C38" s="31">
        <f t="shared" si="2"/>
        <v>248485.49464506932</v>
      </c>
      <c r="D38" s="31">
        <f t="shared" si="3"/>
        <v>1342.0540575303476</v>
      </c>
      <c r="E38" s="31">
        <f t="shared" si="0"/>
        <v>0</v>
      </c>
      <c r="F38" s="31">
        <f t="shared" si="4"/>
        <v>306.6978298425588</v>
      </c>
      <c r="G38" s="31">
        <f t="shared" si="5"/>
        <v>1035.3562276877888</v>
      </c>
      <c r="H38" s="58"/>
      <c r="I38" s="31">
        <f t="shared" si="6"/>
        <v>248178.79681522676</v>
      </c>
      <c r="J38" s="332"/>
      <c r="K38" s="57"/>
      <c r="L38" s="199"/>
      <c r="M38" s="20" t="str">
        <f t="shared" si="13"/>
        <v>6</v>
      </c>
      <c r="N38" s="31">
        <f t="shared" si="14"/>
        <v>248553.60299811928</v>
      </c>
      <c r="O38" s="31">
        <f t="shared" si="15"/>
        <v>1380.5092553547458</v>
      </c>
      <c r="P38" s="31">
        <f t="shared" si="16"/>
        <v>0</v>
      </c>
      <c r="Q38" s="31">
        <f t="shared" si="17"/>
        <v>293.08724223797412</v>
      </c>
      <c r="R38" s="31">
        <f t="shared" si="18"/>
        <v>1087.4220131167717</v>
      </c>
      <c r="S38" s="58"/>
      <c r="T38" s="31">
        <f t="shared" si="19"/>
        <v>248260.51575588132</v>
      </c>
      <c r="U38" s="332"/>
      <c r="V38" s="199"/>
      <c r="W38" s="56"/>
      <c r="X38" s="20" t="str">
        <f t="shared" si="20"/>
        <v>6</v>
      </c>
      <c r="Y38" s="31">
        <f t="shared" si="7"/>
        <v>179224.37905795506</v>
      </c>
      <c r="Z38" s="31">
        <f t="shared" si="8"/>
        <v>10874.266321484711</v>
      </c>
      <c r="AA38" s="31">
        <f t="shared" si="1"/>
        <v>0</v>
      </c>
      <c r="AB38" s="31">
        <f t="shared" si="9"/>
        <v>4601.4130544562831</v>
      </c>
      <c r="AC38" s="31">
        <f t="shared" si="10"/>
        <v>6272.8532670284276</v>
      </c>
      <c r="AD38" s="58"/>
      <c r="AE38" s="31">
        <f t="shared" si="11"/>
        <v>174622.96600349876</v>
      </c>
      <c r="AF38" s="332"/>
      <c r="AG38" s="57"/>
    </row>
    <row r="39" spans="1:33" x14ac:dyDescent="0.2">
      <c r="A39" s="56"/>
      <c r="B39" s="20" t="str">
        <f t="shared" si="12"/>
        <v>7</v>
      </c>
      <c r="C39" s="31">
        <f t="shared" si="2"/>
        <v>248178.79681522676</v>
      </c>
      <c r="D39" s="31">
        <f t="shared" si="3"/>
        <v>1342.0540575303476</v>
      </c>
      <c r="E39" s="31">
        <f t="shared" si="0"/>
        <v>0</v>
      </c>
      <c r="F39" s="31">
        <f t="shared" si="4"/>
        <v>307.97573746690273</v>
      </c>
      <c r="G39" s="31">
        <f t="shared" si="5"/>
        <v>1034.0783200634448</v>
      </c>
      <c r="H39" s="58"/>
      <c r="I39" s="31">
        <f t="shared" si="6"/>
        <v>247870.82107775984</v>
      </c>
      <c r="J39" s="332"/>
      <c r="K39" s="57"/>
      <c r="L39" s="199"/>
      <c r="M39" s="20" t="str">
        <f t="shared" si="13"/>
        <v>7</v>
      </c>
      <c r="N39" s="31">
        <f t="shared" si="14"/>
        <v>248260.51575588132</v>
      </c>
      <c r="O39" s="31">
        <f t="shared" si="15"/>
        <v>1380.5092553547458</v>
      </c>
      <c r="P39" s="31">
        <f t="shared" si="16"/>
        <v>0</v>
      </c>
      <c r="Q39" s="31">
        <f t="shared" si="17"/>
        <v>294.36949892276516</v>
      </c>
      <c r="R39" s="31">
        <f t="shared" si="18"/>
        <v>1086.1397564319807</v>
      </c>
      <c r="S39" s="58"/>
      <c r="T39" s="31">
        <f t="shared" si="19"/>
        <v>247966.14625695857</v>
      </c>
      <c r="U39" s="332"/>
      <c r="V39" s="199"/>
      <c r="W39" s="56"/>
      <c r="X39" s="20" t="str">
        <f t="shared" si="20"/>
        <v>7</v>
      </c>
      <c r="Y39" s="31">
        <f t="shared" si="7"/>
        <v>174622.96600349876</v>
      </c>
      <c r="Z39" s="31">
        <f t="shared" si="8"/>
        <v>10874.266321484711</v>
      </c>
      <c r="AA39" s="31">
        <f t="shared" si="1"/>
        <v>0</v>
      </c>
      <c r="AB39" s="31">
        <f t="shared" si="9"/>
        <v>4762.4625113622533</v>
      </c>
      <c r="AC39" s="31">
        <f t="shared" si="10"/>
        <v>6111.8038101224574</v>
      </c>
      <c r="AD39" s="58"/>
      <c r="AE39" s="31">
        <f t="shared" si="11"/>
        <v>169860.50349213651</v>
      </c>
      <c r="AF39" s="332"/>
      <c r="AG39" s="57"/>
    </row>
    <row r="40" spans="1:33" x14ac:dyDescent="0.2">
      <c r="A40" s="56"/>
      <c r="B40" s="20" t="str">
        <f t="shared" si="12"/>
        <v>8</v>
      </c>
      <c r="C40" s="31">
        <f t="shared" si="2"/>
        <v>247870.82107775984</v>
      </c>
      <c r="D40" s="31">
        <f t="shared" si="3"/>
        <v>1342.0540575303476</v>
      </c>
      <c r="E40" s="31">
        <f t="shared" si="0"/>
        <v>0</v>
      </c>
      <c r="F40" s="31">
        <f t="shared" si="4"/>
        <v>309.25896970634813</v>
      </c>
      <c r="G40" s="31">
        <f t="shared" si="5"/>
        <v>1032.7950878239994</v>
      </c>
      <c r="H40" s="58"/>
      <c r="I40" s="31">
        <f t="shared" si="6"/>
        <v>247561.56210805351</v>
      </c>
      <c r="J40" s="332"/>
      <c r="K40" s="57"/>
      <c r="L40" s="199"/>
      <c r="M40" s="20" t="str">
        <f t="shared" si="13"/>
        <v>8</v>
      </c>
      <c r="N40" s="31">
        <f t="shared" si="14"/>
        <v>247966.14625695857</v>
      </c>
      <c r="O40" s="31">
        <f t="shared" si="15"/>
        <v>1380.5092553547458</v>
      </c>
      <c r="P40" s="31">
        <f t="shared" si="16"/>
        <v>0</v>
      </c>
      <c r="Q40" s="31">
        <f t="shared" si="17"/>
        <v>295.65736548055224</v>
      </c>
      <c r="R40" s="31">
        <f t="shared" si="18"/>
        <v>1084.8518898741936</v>
      </c>
      <c r="S40" s="58"/>
      <c r="T40" s="31">
        <f t="shared" si="19"/>
        <v>247670.48889147802</v>
      </c>
      <c r="U40" s="332"/>
      <c r="V40" s="199"/>
      <c r="W40" s="56"/>
      <c r="X40" s="20" t="str">
        <f t="shared" si="20"/>
        <v>8</v>
      </c>
      <c r="Y40" s="31">
        <f t="shared" si="7"/>
        <v>169860.50349213651</v>
      </c>
      <c r="Z40" s="31">
        <f t="shared" si="8"/>
        <v>10874.266321484711</v>
      </c>
      <c r="AA40" s="31">
        <f t="shared" si="1"/>
        <v>0</v>
      </c>
      <c r="AB40" s="31">
        <f t="shared" si="9"/>
        <v>4929.1486992599321</v>
      </c>
      <c r="AC40" s="31">
        <f t="shared" si="10"/>
        <v>5945.1176222247786</v>
      </c>
      <c r="AD40" s="58"/>
      <c r="AE40" s="31">
        <f t="shared" si="11"/>
        <v>164931.35479287658</v>
      </c>
      <c r="AF40" s="332"/>
      <c r="AG40" s="57"/>
    </row>
    <row r="41" spans="1:33" x14ac:dyDescent="0.2">
      <c r="A41" s="56"/>
      <c r="B41" s="20" t="str">
        <f t="shared" si="12"/>
        <v>9</v>
      </c>
      <c r="C41" s="31">
        <f t="shared" si="2"/>
        <v>247561.56210805351</v>
      </c>
      <c r="D41" s="31">
        <f t="shared" si="3"/>
        <v>1342.0540575303476</v>
      </c>
      <c r="E41" s="31">
        <f t="shared" si="0"/>
        <v>0</v>
      </c>
      <c r="F41" s="31">
        <f t="shared" si="4"/>
        <v>310.54754874679134</v>
      </c>
      <c r="G41" s="31">
        <f t="shared" si="5"/>
        <v>1031.5065087835562</v>
      </c>
      <c r="H41" s="58"/>
      <c r="I41" s="31">
        <f t="shared" si="6"/>
        <v>247251.01455930673</v>
      </c>
      <c r="J41" s="332"/>
      <c r="K41" s="57"/>
      <c r="L41" s="199"/>
      <c r="M41" s="20" t="str">
        <f t="shared" si="13"/>
        <v>9</v>
      </c>
      <c r="N41" s="31">
        <f t="shared" si="14"/>
        <v>247670.48889147802</v>
      </c>
      <c r="O41" s="31">
        <f t="shared" si="15"/>
        <v>1380.5092553547458</v>
      </c>
      <c r="P41" s="31">
        <f t="shared" si="16"/>
        <v>0</v>
      </c>
      <c r="Q41" s="31">
        <f t="shared" si="17"/>
        <v>296.95086645452966</v>
      </c>
      <c r="R41" s="31">
        <f t="shared" si="18"/>
        <v>1083.5583889002162</v>
      </c>
      <c r="S41" s="58"/>
      <c r="T41" s="31">
        <f t="shared" si="19"/>
        <v>247373.53802502347</v>
      </c>
      <c r="U41" s="332"/>
      <c r="V41" s="199"/>
      <c r="W41" s="56"/>
      <c r="X41" s="20" t="str">
        <f t="shared" si="20"/>
        <v>9</v>
      </c>
      <c r="Y41" s="31">
        <f t="shared" si="7"/>
        <v>164931.35479287658</v>
      </c>
      <c r="Z41" s="31">
        <f t="shared" si="8"/>
        <v>10874.266321484711</v>
      </c>
      <c r="AA41" s="31">
        <f t="shared" si="1"/>
        <v>0</v>
      </c>
      <c r="AB41" s="31">
        <f t="shared" si="9"/>
        <v>5101.6689037340302</v>
      </c>
      <c r="AC41" s="31">
        <f t="shared" si="10"/>
        <v>5772.5974177506805</v>
      </c>
      <c r="AD41" s="58"/>
      <c r="AE41" s="31">
        <f t="shared" si="11"/>
        <v>159829.68588914254</v>
      </c>
      <c r="AF41" s="332"/>
      <c r="AG41" s="57"/>
    </row>
    <row r="42" spans="1:33" x14ac:dyDescent="0.2">
      <c r="A42" s="56"/>
      <c r="B42" s="20" t="str">
        <f t="shared" si="12"/>
        <v>10</v>
      </c>
      <c r="C42" s="31">
        <f t="shared" si="2"/>
        <v>247251.01455930673</v>
      </c>
      <c r="D42" s="31">
        <f t="shared" si="3"/>
        <v>1342.0540575303476</v>
      </c>
      <c r="E42" s="31">
        <f t="shared" si="0"/>
        <v>0</v>
      </c>
      <c r="F42" s="31">
        <f t="shared" si="4"/>
        <v>311.84149686656951</v>
      </c>
      <c r="G42" s="31">
        <f t="shared" si="5"/>
        <v>1030.212560663778</v>
      </c>
      <c r="H42" s="58"/>
      <c r="I42" s="31">
        <f t="shared" si="6"/>
        <v>246939.17306244015</v>
      </c>
      <c r="J42" s="332"/>
      <c r="K42" s="57"/>
      <c r="L42" s="199"/>
      <c r="M42" s="20" t="str">
        <f t="shared" si="13"/>
        <v>10</v>
      </c>
      <c r="N42" s="31">
        <f t="shared" si="14"/>
        <v>247373.53802502347</v>
      </c>
      <c r="O42" s="31">
        <f t="shared" si="15"/>
        <v>1380.5092553547458</v>
      </c>
      <c r="P42" s="31">
        <f t="shared" si="16"/>
        <v>0</v>
      </c>
      <c r="Q42" s="31">
        <f t="shared" si="17"/>
        <v>298.25002649526823</v>
      </c>
      <c r="R42" s="31">
        <f t="shared" si="18"/>
        <v>1082.2592288594776</v>
      </c>
      <c r="S42" s="58"/>
      <c r="T42" s="31">
        <f t="shared" si="19"/>
        <v>247075.28799852822</v>
      </c>
      <c r="U42" s="332"/>
      <c r="V42" s="199"/>
      <c r="W42" s="56"/>
      <c r="X42" s="20" t="str">
        <f t="shared" si="20"/>
        <v>10</v>
      </c>
      <c r="Y42" s="31">
        <f t="shared" si="7"/>
        <v>159829.68588914254</v>
      </c>
      <c r="Z42" s="31">
        <f t="shared" si="8"/>
        <v>10874.266321484711</v>
      </c>
      <c r="AA42" s="31">
        <f t="shared" si="1"/>
        <v>0</v>
      </c>
      <c r="AB42" s="31">
        <f t="shared" si="9"/>
        <v>5280.2273153647211</v>
      </c>
      <c r="AC42" s="31">
        <f t="shared" si="10"/>
        <v>5594.0390061199896</v>
      </c>
      <c r="AD42" s="58"/>
      <c r="AE42" s="31">
        <f t="shared" si="11"/>
        <v>154549.45857377781</v>
      </c>
      <c r="AF42" s="332"/>
      <c r="AG42" s="57"/>
    </row>
    <row r="43" spans="1:33" x14ac:dyDescent="0.2">
      <c r="A43" s="56"/>
      <c r="B43" s="20" t="str">
        <f t="shared" si="12"/>
        <v>11</v>
      </c>
      <c r="C43" s="31">
        <f t="shared" si="2"/>
        <v>246939.17306244015</v>
      </c>
      <c r="D43" s="31">
        <f t="shared" si="3"/>
        <v>1342.0540575303476</v>
      </c>
      <c r="E43" s="31">
        <f t="shared" si="0"/>
        <v>0</v>
      </c>
      <c r="F43" s="31">
        <f t="shared" si="4"/>
        <v>313.14083643684694</v>
      </c>
      <c r="G43" s="31">
        <f t="shared" si="5"/>
        <v>1028.9132210935006</v>
      </c>
      <c r="H43" s="58"/>
      <c r="I43" s="31">
        <f t="shared" si="6"/>
        <v>246626.0322260033</v>
      </c>
      <c r="J43" s="332"/>
      <c r="K43" s="57"/>
      <c r="L43" s="199"/>
      <c r="M43" s="20" t="str">
        <f t="shared" si="13"/>
        <v>11</v>
      </c>
      <c r="N43" s="31">
        <f t="shared" si="14"/>
        <v>247075.28799852822</v>
      </c>
      <c r="O43" s="31">
        <f t="shared" si="15"/>
        <v>1380.5092553547458</v>
      </c>
      <c r="P43" s="31">
        <f t="shared" si="16"/>
        <v>0</v>
      </c>
      <c r="Q43" s="31">
        <f t="shared" si="17"/>
        <v>299.55487036118507</v>
      </c>
      <c r="R43" s="31">
        <f t="shared" si="18"/>
        <v>1080.9543849935608</v>
      </c>
      <c r="S43" s="58"/>
      <c r="T43" s="31">
        <f t="shared" si="19"/>
        <v>246775.73312816705</v>
      </c>
      <c r="U43" s="332"/>
      <c r="V43" s="199"/>
      <c r="W43" s="56"/>
      <c r="X43" s="20" t="str">
        <f t="shared" si="20"/>
        <v>11</v>
      </c>
      <c r="Y43" s="31">
        <f t="shared" si="7"/>
        <v>154549.45857377781</v>
      </c>
      <c r="Z43" s="31">
        <f t="shared" si="8"/>
        <v>10874.266321484711</v>
      </c>
      <c r="AA43" s="31">
        <f t="shared" si="1"/>
        <v>0</v>
      </c>
      <c r="AB43" s="31">
        <f t="shared" si="9"/>
        <v>5465.0352714024866</v>
      </c>
      <c r="AC43" s="31">
        <f t="shared" si="10"/>
        <v>5409.2310500822241</v>
      </c>
      <c r="AD43" s="58"/>
      <c r="AE43" s="31">
        <f t="shared" si="11"/>
        <v>149084.42330237533</v>
      </c>
      <c r="AF43" s="332"/>
      <c r="AG43" s="57"/>
    </row>
    <row r="44" spans="1:33" x14ac:dyDescent="0.2">
      <c r="A44" s="56"/>
      <c r="B44" s="20" t="str">
        <f t="shared" si="12"/>
        <v>12</v>
      </c>
      <c r="C44" s="31">
        <f t="shared" si="2"/>
        <v>246626.0322260033</v>
      </c>
      <c r="D44" s="31">
        <f t="shared" si="3"/>
        <v>1342.0540575303476</v>
      </c>
      <c r="E44" s="31">
        <f t="shared" si="0"/>
        <v>0</v>
      </c>
      <c r="F44" s="31">
        <f t="shared" si="4"/>
        <v>314.44558992200041</v>
      </c>
      <c r="G44" s="31">
        <f t="shared" si="5"/>
        <v>1027.6084676083472</v>
      </c>
      <c r="H44" s="58"/>
      <c r="I44" s="31">
        <f t="shared" si="6"/>
        <v>246311.58663608131</v>
      </c>
      <c r="J44" s="332"/>
      <c r="K44" s="57"/>
      <c r="L44" s="199"/>
      <c r="M44" s="20" t="str">
        <f t="shared" si="13"/>
        <v>12</v>
      </c>
      <c r="N44" s="31">
        <f t="shared" si="14"/>
        <v>246775.73312816705</v>
      </c>
      <c r="O44" s="31">
        <f t="shared" si="15"/>
        <v>1380.5092553547458</v>
      </c>
      <c r="P44" s="31">
        <f t="shared" si="16"/>
        <v>0</v>
      </c>
      <c r="Q44" s="31">
        <f t="shared" si="17"/>
        <v>300.86542291901515</v>
      </c>
      <c r="R44" s="31">
        <f t="shared" si="18"/>
        <v>1079.6438324357307</v>
      </c>
      <c r="S44" s="58"/>
      <c r="T44" s="31">
        <f t="shared" si="19"/>
        <v>246474.86770524803</v>
      </c>
      <c r="U44" s="332"/>
      <c r="V44" s="199"/>
      <c r="W44" s="56"/>
      <c r="X44" s="20" t="str">
        <f t="shared" si="20"/>
        <v>12</v>
      </c>
      <c r="Y44" s="31">
        <f t="shared" si="7"/>
        <v>149084.42330237533</v>
      </c>
      <c r="Z44" s="31">
        <f t="shared" si="8"/>
        <v>10874.266321484711</v>
      </c>
      <c r="AA44" s="31">
        <f t="shared" si="1"/>
        <v>143428.11179647376</v>
      </c>
      <c r="AB44" s="31">
        <f t="shared" si="9"/>
        <v>5656.3115059015736</v>
      </c>
      <c r="AC44" s="31">
        <f t="shared" si="10"/>
        <v>5217.9548155831371</v>
      </c>
      <c r="AD44" s="58"/>
      <c r="AE44" s="31">
        <f t="shared" si="11"/>
        <v>-4.5474735088646412E-12</v>
      </c>
      <c r="AF44" s="332"/>
      <c r="AG44" s="57"/>
    </row>
    <row r="45" spans="1:33" x14ac:dyDescent="0.2">
      <c r="A45" s="56"/>
      <c r="B45" s="20" t="str">
        <f t="shared" si="12"/>
        <v>13</v>
      </c>
      <c r="C45" s="31">
        <f t="shared" si="2"/>
        <v>246311.58663608131</v>
      </c>
      <c r="D45" s="31">
        <f t="shared" si="3"/>
        <v>1342.0540575303476</v>
      </c>
      <c r="E45" s="31">
        <f t="shared" si="0"/>
        <v>0</v>
      </c>
      <c r="F45" s="31">
        <f t="shared" si="4"/>
        <v>315.75577988000873</v>
      </c>
      <c r="G45" s="31">
        <f t="shared" si="5"/>
        <v>1026.2982776503388</v>
      </c>
      <c r="H45" s="58"/>
      <c r="I45" s="31">
        <f t="shared" si="6"/>
        <v>245995.8308562013</v>
      </c>
      <c r="J45" s="332"/>
      <c r="K45" s="57"/>
      <c r="L45" s="199"/>
      <c r="M45" s="20" t="str">
        <f t="shared" si="13"/>
        <v>13</v>
      </c>
      <c r="N45" s="31">
        <f t="shared" si="14"/>
        <v>246474.86770524803</v>
      </c>
      <c r="O45" s="31">
        <f t="shared" si="15"/>
        <v>1380.5092553547458</v>
      </c>
      <c r="P45" s="31">
        <f t="shared" si="16"/>
        <v>0</v>
      </c>
      <c r="Q45" s="31">
        <f t="shared" si="17"/>
        <v>302.18170914428583</v>
      </c>
      <c r="R45" s="31">
        <f t="shared" si="18"/>
        <v>1078.32754621046</v>
      </c>
      <c r="S45" s="58"/>
      <c r="T45" s="31">
        <f t="shared" si="19"/>
        <v>246172.68599610374</v>
      </c>
      <c r="U45" s="332"/>
      <c r="V45" s="199"/>
      <c r="W45" s="56"/>
      <c r="X45" s="20" t="str">
        <f t="shared" si="20"/>
        <v>13</v>
      </c>
      <c r="Y45" s="31">
        <f t="shared" si="7"/>
        <v>0</v>
      </c>
      <c r="Z45" s="31">
        <f t="shared" si="8"/>
        <v>0</v>
      </c>
      <c r="AA45" s="31">
        <f t="shared" si="1"/>
        <v>0</v>
      </c>
      <c r="AB45" s="31">
        <f t="shared" si="9"/>
        <v>0</v>
      </c>
      <c r="AC45" s="31">
        <f t="shared" si="10"/>
        <v>0</v>
      </c>
      <c r="AD45" s="58"/>
      <c r="AE45" s="31">
        <f t="shared" si="11"/>
        <v>0</v>
      </c>
      <c r="AF45" s="332"/>
      <c r="AG45" s="57"/>
    </row>
    <row r="46" spans="1:33" x14ac:dyDescent="0.2">
      <c r="A46" s="56"/>
      <c r="B46" s="20" t="str">
        <f t="shared" si="12"/>
        <v>14</v>
      </c>
      <c r="C46" s="31">
        <f t="shared" si="2"/>
        <v>245995.8308562013</v>
      </c>
      <c r="D46" s="31">
        <f t="shared" si="3"/>
        <v>1342.0540575303476</v>
      </c>
      <c r="E46" s="31">
        <f t="shared" si="0"/>
        <v>0</v>
      </c>
      <c r="F46" s="31">
        <f t="shared" si="4"/>
        <v>317.07142896284222</v>
      </c>
      <c r="G46" s="31">
        <f t="shared" si="5"/>
        <v>1024.9826285675053</v>
      </c>
      <c r="H46" s="58"/>
      <c r="I46" s="31">
        <f t="shared" si="6"/>
        <v>245678.75942723846</v>
      </c>
      <c r="J46" s="332"/>
      <c r="K46" s="57"/>
      <c r="L46" s="199"/>
      <c r="M46" s="20" t="str">
        <f t="shared" si="13"/>
        <v>14</v>
      </c>
      <c r="N46" s="31">
        <f t="shared" si="14"/>
        <v>246172.68599610374</v>
      </c>
      <c r="O46" s="31">
        <f t="shared" si="15"/>
        <v>1380.5092553547458</v>
      </c>
      <c r="P46" s="31">
        <f t="shared" si="16"/>
        <v>0</v>
      </c>
      <c r="Q46" s="31">
        <f t="shared" si="17"/>
        <v>303.5037541217921</v>
      </c>
      <c r="R46" s="31">
        <f t="shared" si="18"/>
        <v>1077.0055012329537</v>
      </c>
      <c r="S46" s="58"/>
      <c r="T46" s="31">
        <f t="shared" si="19"/>
        <v>245869.18224198194</v>
      </c>
      <c r="U46" s="332"/>
      <c r="V46" s="199"/>
      <c r="W46" s="56"/>
      <c r="X46" s="20" t="str">
        <f t="shared" si="20"/>
        <v>14</v>
      </c>
      <c r="Y46" s="31">
        <f t="shared" si="7"/>
        <v>0</v>
      </c>
      <c r="Z46" s="31">
        <f t="shared" si="8"/>
        <v>0</v>
      </c>
      <c r="AA46" s="31">
        <f t="shared" si="1"/>
        <v>0</v>
      </c>
      <c r="AB46" s="31">
        <f t="shared" si="9"/>
        <v>0</v>
      </c>
      <c r="AC46" s="31">
        <f t="shared" si="10"/>
        <v>0</v>
      </c>
      <c r="AD46" s="58"/>
      <c r="AE46" s="31">
        <f t="shared" si="11"/>
        <v>0</v>
      </c>
      <c r="AF46" s="332"/>
      <c r="AG46" s="57"/>
    </row>
    <row r="47" spans="1:33" x14ac:dyDescent="0.2">
      <c r="A47" s="56"/>
      <c r="B47" s="20" t="str">
        <f t="shared" si="12"/>
        <v>15</v>
      </c>
      <c r="C47" s="31">
        <f t="shared" si="2"/>
        <v>245678.75942723846</v>
      </c>
      <c r="D47" s="31">
        <f t="shared" si="3"/>
        <v>1342.0540575303476</v>
      </c>
      <c r="E47" s="31">
        <f t="shared" si="0"/>
        <v>0</v>
      </c>
      <c r="F47" s="31">
        <f t="shared" si="4"/>
        <v>318.392559916854</v>
      </c>
      <c r="G47" s="31">
        <f t="shared" si="5"/>
        <v>1023.6614976134936</v>
      </c>
      <c r="H47" s="58"/>
      <c r="I47" s="31">
        <f t="shared" si="6"/>
        <v>245360.3668673216</v>
      </c>
      <c r="J47" s="332"/>
      <c r="K47" s="57"/>
      <c r="L47" s="199"/>
      <c r="M47" s="20" t="str">
        <f t="shared" si="13"/>
        <v>15</v>
      </c>
      <c r="N47" s="31">
        <f t="shared" si="14"/>
        <v>245869.18224198194</v>
      </c>
      <c r="O47" s="31">
        <f t="shared" si="15"/>
        <v>1380.5092553547458</v>
      </c>
      <c r="P47" s="31">
        <f t="shared" si="16"/>
        <v>0</v>
      </c>
      <c r="Q47" s="31">
        <f t="shared" si="17"/>
        <v>304.83158304607491</v>
      </c>
      <c r="R47" s="31">
        <f t="shared" si="18"/>
        <v>1075.6776723086709</v>
      </c>
      <c r="S47" s="58"/>
      <c r="T47" s="31">
        <f t="shared" si="19"/>
        <v>245564.35065893587</v>
      </c>
      <c r="U47" s="332"/>
      <c r="V47" s="199"/>
      <c r="W47" s="56"/>
      <c r="X47" s="20" t="str">
        <f t="shared" si="20"/>
        <v>15</v>
      </c>
      <c r="Y47" s="31">
        <f t="shared" si="7"/>
        <v>0</v>
      </c>
      <c r="Z47" s="31">
        <f t="shared" si="8"/>
        <v>0</v>
      </c>
      <c r="AA47" s="31">
        <f t="shared" si="1"/>
        <v>0</v>
      </c>
      <c r="AB47" s="31">
        <f t="shared" si="9"/>
        <v>0</v>
      </c>
      <c r="AC47" s="31">
        <f t="shared" si="10"/>
        <v>0</v>
      </c>
      <c r="AD47" s="58"/>
      <c r="AE47" s="31">
        <f t="shared" si="11"/>
        <v>0</v>
      </c>
      <c r="AF47" s="332"/>
      <c r="AG47" s="57"/>
    </row>
    <row r="48" spans="1:33" x14ac:dyDescent="0.2">
      <c r="A48" s="56"/>
      <c r="B48" s="20" t="str">
        <f t="shared" si="12"/>
        <v>16</v>
      </c>
      <c r="C48" s="31">
        <f t="shared" si="2"/>
        <v>245360.3668673216</v>
      </c>
      <c r="D48" s="31">
        <f t="shared" si="3"/>
        <v>1342.0540575303476</v>
      </c>
      <c r="E48" s="31">
        <f t="shared" si="0"/>
        <v>0</v>
      </c>
      <c r="F48" s="31">
        <f t="shared" si="4"/>
        <v>319.71919558317427</v>
      </c>
      <c r="G48" s="31">
        <f t="shared" si="5"/>
        <v>1022.3348619471733</v>
      </c>
      <c r="H48" s="58"/>
      <c r="I48" s="31">
        <f t="shared" si="6"/>
        <v>245040.64767173844</v>
      </c>
      <c r="J48" s="332"/>
      <c r="K48" s="57"/>
      <c r="L48" s="199"/>
      <c r="M48" s="20" t="str">
        <f t="shared" si="13"/>
        <v>16</v>
      </c>
      <c r="N48" s="31">
        <f t="shared" si="14"/>
        <v>245564.35065893587</v>
      </c>
      <c r="O48" s="31">
        <f t="shared" si="15"/>
        <v>1380.5092553547458</v>
      </c>
      <c r="P48" s="31">
        <f t="shared" si="16"/>
        <v>0</v>
      </c>
      <c r="Q48" s="31">
        <f t="shared" si="17"/>
        <v>306.16522122190145</v>
      </c>
      <c r="R48" s="31">
        <f t="shared" si="18"/>
        <v>1074.3440341328444</v>
      </c>
      <c r="S48" s="58"/>
      <c r="T48" s="31">
        <f t="shared" si="19"/>
        <v>245258.18543771398</v>
      </c>
      <c r="U48" s="332"/>
      <c r="V48" s="199"/>
      <c r="W48" s="56"/>
      <c r="X48" s="20" t="str">
        <f t="shared" si="20"/>
        <v>16</v>
      </c>
      <c r="Y48" s="31">
        <f t="shared" si="7"/>
        <v>0</v>
      </c>
      <c r="Z48" s="31">
        <f t="shared" si="8"/>
        <v>0</v>
      </c>
      <c r="AA48" s="31">
        <f t="shared" si="1"/>
        <v>0</v>
      </c>
      <c r="AB48" s="31">
        <f t="shared" si="9"/>
        <v>0</v>
      </c>
      <c r="AC48" s="31">
        <f t="shared" si="10"/>
        <v>0</v>
      </c>
      <c r="AD48" s="58"/>
      <c r="AE48" s="31">
        <f t="shared" si="11"/>
        <v>0</v>
      </c>
      <c r="AF48" s="332"/>
      <c r="AG48" s="57"/>
    </row>
    <row r="49" spans="1:33" x14ac:dyDescent="0.2">
      <c r="A49" s="56"/>
      <c r="B49" s="20" t="str">
        <f t="shared" si="12"/>
        <v>17</v>
      </c>
      <c r="C49" s="31">
        <f t="shared" si="2"/>
        <v>245040.64767173844</v>
      </c>
      <c r="D49" s="31">
        <f t="shared" si="3"/>
        <v>1342.0540575303476</v>
      </c>
      <c r="E49" s="31">
        <f t="shared" si="0"/>
        <v>0</v>
      </c>
      <c r="F49" s="31">
        <f t="shared" si="4"/>
        <v>321.05135889810413</v>
      </c>
      <c r="G49" s="31">
        <f t="shared" si="5"/>
        <v>1021.0026986322434</v>
      </c>
      <c r="H49" s="58"/>
      <c r="I49" s="31">
        <f t="shared" si="6"/>
        <v>244719.59631284032</v>
      </c>
      <c r="J49" s="332"/>
      <c r="K49" s="57"/>
      <c r="L49" s="199"/>
      <c r="M49" s="20" t="str">
        <f t="shared" si="13"/>
        <v>17</v>
      </c>
      <c r="N49" s="31">
        <f t="shared" si="14"/>
        <v>245258.18543771398</v>
      </c>
      <c r="O49" s="31">
        <f t="shared" si="15"/>
        <v>1380.5092553547458</v>
      </c>
      <c r="P49" s="31">
        <f t="shared" si="16"/>
        <v>0</v>
      </c>
      <c r="Q49" s="31">
        <f t="shared" si="17"/>
        <v>307.50469406474735</v>
      </c>
      <c r="R49" s="31">
        <f t="shared" si="18"/>
        <v>1073.0045612899985</v>
      </c>
      <c r="S49" s="58"/>
      <c r="T49" s="31">
        <f t="shared" si="19"/>
        <v>244950.68074364922</v>
      </c>
      <c r="U49" s="332"/>
      <c r="V49" s="199"/>
      <c r="W49" s="56"/>
      <c r="X49" s="20" t="str">
        <f t="shared" si="20"/>
        <v>17</v>
      </c>
      <c r="Y49" s="31">
        <f t="shared" si="7"/>
        <v>0</v>
      </c>
      <c r="Z49" s="31">
        <f t="shared" si="8"/>
        <v>0</v>
      </c>
      <c r="AA49" s="31">
        <f t="shared" si="1"/>
        <v>0</v>
      </c>
      <c r="AB49" s="31">
        <f t="shared" si="9"/>
        <v>0</v>
      </c>
      <c r="AC49" s="31">
        <f t="shared" si="10"/>
        <v>0</v>
      </c>
      <c r="AD49" s="58"/>
      <c r="AE49" s="31">
        <f t="shared" si="11"/>
        <v>0</v>
      </c>
      <c r="AF49" s="332"/>
      <c r="AG49" s="57"/>
    </row>
    <row r="50" spans="1:33" x14ac:dyDescent="0.2">
      <c r="A50" s="56"/>
      <c r="B50" s="20" t="str">
        <f t="shared" si="12"/>
        <v>18</v>
      </c>
      <c r="C50" s="31">
        <f t="shared" si="2"/>
        <v>244719.59631284032</v>
      </c>
      <c r="D50" s="31">
        <f t="shared" si="3"/>
        <v>1342.0540575303476</v>
      </c>
      <c r="E50" s="31">
        <f t="shared" si="0"/>
        <v>0</v>
      </c>
      <c r="F50" s="31">
        <f t="shared" si="4"/>
        <v>322.38907289351289</v>
      </c>
      <c r="G50" s="31">
        <f t="shared" si="5"/>
        <v>1019.6649846368347</v>
      </c>
      <c r="H50" s="58"/>
      <c r="I50" s="31">
        <f t="shared" si="6"/>
        <v>244397.20723994682</v>
      </c>
      <c r="J50" s="332"/>
      <c r="K50" s="57"/>
      <c r="L50" s="199"/>
      <c r="M50" s="20" t="str">
        <f t="shared" si="13"/>
        <v>18</v>
      </c>
      <c r="N50" s="31">
        <f t="shared" si="14"/>
        <v>244950.68074364922</v>
      </c>
      <c r="O50" s="31">
        <f t="shared" si="15"/>
        <v>1380.5092553547458</v>
      </c>
      <c r="P50" s="31">
        <f t="shared" si="16"/>
        <v>0</v>
      </c>
      <c r="Q50" s="31">
        <f t="shared" si="17"/>
        <v>308.8500271012806</v>
      </c>
      <c r="R50" s="31">
        <f t="shared" si="18"/>
        <v>1071.6592282534652</v>
      </c>
      <c r="S50" s="58"/>
      <c r="T50" s="31">
        <f t="shared" si="19"/>
        <v>244641.83071654793</v>
      </c>
      <c r="U50" s="332"/>
      <c r="V50" s="199"/>
      <c r="W50" s="56"/>
      <c r="X50" s="20" t="str">
        <f t="shared" si="20"/>
        <v>18</v>
      </c>
      <c r="Y50" s="31">
        <f t="shared" si="7"/>
        <v>0</v>
      </c>
      <c r="Z50" s="31">
        <f t="shared" si="8"/>
        <v>0</v>
      </c>
      <c r="AA50" s="31">
        <f t="shared" si="1"/>
        <v>0</v>
      </c>
      <c r="AB50" s="31">
        <f t="shared" si="9"/>
        <v>0</v>
      </c>
      <c r="AC50" s="31">
        <f t="shared" si="10"/>
        <v>0</v>
      </c>
      <c r="AD50" s="58"/>
      <c r="AE50" s="31">
        <f t="shared" si="11"/>
        <v>0</v>
      </c>
      <c r="AF50" s="332"/>
      <c r="AG50" s="57"/>
    </row>
    <row r="51" spans="1:33" x14ac:dyDescent="0.2">
      <c r="A51" s="56"/>
      <c r="B51" s="20" t="str">
        <f t="shared" si="12"/>
        <v>19</v>
      </c>
      <c r="C51" s="31">
        <f t="shared" si="2"/>
        <v>244397.20723994682</v>
      </c>
      <c r="D51" s="31">
        <f t="shared" si="3"/>
        <v>1342.0540575303476</v>
      </c>
      <c r="E51" s="31">
        <f t="shared" si="0"/>
        <v>0</v>
      </c>
      <c r="F51" s="31">
        <f t="shared" si="4"/>
        <v>323.73236069723589</v>
      </c>
      <c r="G51" s="31">
        <f t="shared" si="5"/>
        <v>1018.3216968331117</v>
      </c>
      <c r="H51" s="58"/>
      <c r="I51" s="31">
        <f t="shared" si="6"/>
        <v>244073.47487924958</v>
      </c>
      <c r="J51" s="332"/>
      <c r="K51" s="57"/>
      <c r="L51" s="199"/>
      <c r="M51" s="20" t="str">
        <f t="shared" si="13"/>
        <v>19</v>
      </c>
      <c r="N51" s="31">
        <f t="shared" si="14"/>
        <v>244641.83071654793</v>
      </c>
      <c r="O51" s="31">
        <f t="shared" si="15"/>
        <v>1380.5092553547458</v>
      </c>
      <c r="P51" s="31">
        <f t="shared" si="16"/>
        <v>0</v>
      </c>
      <c r="Q51" s="31">
        <f t="shared" si="17"/>
        <v>310.20124596984874</v>
      </c>
      <c r="R51" s="31">
        <f t="shared" si="18"/>
        <v>1070.3080093848971</v>
      </c>
      <c r="S51" s="58"/>
      <c r="T51" s="31">
        <f t="shared" si="19"/>
        <v>244331.62947057807</v>
      </c>
      <c r="U51" s="332"/>
      <c r="V51" s="199"/>
      <c r="W51" s="56"/>
      <c r="X51" s="20" t="str">
        <f t="shared" si="20"/>
        <v>19</v>
      </c>
      <c r="Y51" s="31">
        <f t="shared" si="7"/>
        <v>0</v>
      </c>
      <c r="Z51" s="31">
        <f t="shared" si="8"/>
        <v>0</v>
      </c>
      <c r="AA51" s="31">
        <f t="shared" si="1"/>
        <v>0</v>
      </c>
      <c r="AB51" s="31">
        <f t="shared" si="9"/>
        <v>0</v>
      </c>
      <c r="AC51" s="31">
        <f t="shared" si="10"/>
        <v>0</v>
      </c>
      <c r="AD51" s="58"/>
      <c r="AE51" s="31">
        <f t="shared" si="11"/>
        <v>0</v>
      </c>
      <c r="AF51" s="332"/>
      <c r="AG51" s="57"/>
    </row>
    <row r="52" spans="1:33" x14ac:dyDescent="0.2">
      <c r="A52" s="56"/>
      <c r="B52" s="20" t="str">
        <f t="shared" si="12"/>
        <v>20</v>
      </c>
      <c r="C52" s="31">
        <f t="shared" si="2"/>
        <v>244073.47487924958</v>
      </c>
      <c r="D52" s="31">
        <f t="shared" si="3"/>
        <v>1342.0540575303476</v>
      </c>
      <c r="E52" s="31">
        <f t="shared" si="0"/>
        <v>0</v>
      </c>
      <c r="F52" s="31">
        <f t="shared" si="4"/>
        <v>325.08124553347432</v>
      </c>
      <c r="G52" s="31">
        <f t="shared" si="5"/>
        <v>1016.9728119968732</v>
      </c>
      <c r="H52" s="58"/>
      <c r="I52" s="31">
        <f t="shared" si="6"/>
        <v>243748.3936337161</v>
      </c>
      <c r="J52" s="332"/>
      <c r="K52" s="57"/>
      <c r="L52" s="199"/>
      <c r="M52" s="20" t="str">
        <f t="shared" si="13"/>
        <v>20</v>
      </c>
      <c r="N52" s="31">
        <f t="shared" si="14"/>
        <v>244331.62947057807</v>
      </c>
      <c r="O52" s="31">
        <f t="shared" si="15"/>
        <v>1380.5092553547458</v>
      </c>
      <c r="P52" s="31">
        <f t="shared" si="16"/>
        <v>0</v>
      </c>
      <c r="Q52" s="31">
        <f t="shared" si="17"/>
        <v>311.55837642096685</v>
      </c>
      <c r="R52" s="31">
        <f t="shared" si="18"/>
        <v>1068.950878933779</v>
      </c>
      <c r="S52" s="58"/>
      <c r="T52" s="31">
        <f t="shared" si="19"/>
        <v>244020.07109415712</v>
      </c>
      <c r="U52" s="332"/>
      <c r="V52" s="199"/>
      <c r="W52" s="56"/>
      <c r="X52" s="20" t="str">
        <f t="shared" si="20"/>
        <v>20</v>
      </c>
      <c r="Y52" s="31">
        <f t="shared" si="7"/>
        <v>0</v>
      </c>
      <c r="Z52" s="31">
        <f t="shared" si="8"/>
        <v>0</v>
      </c>
      <c r="AA52" s="31">
        <f t="shared" si="1"/>
        <v>0</v>
      </c>
      <c r="AB52" s="31">
        <f t="shared" si="9"/>
        <v>0</v>
      </c>
      <c r="AC52" s="31">
        <f t="shared" si="10"/>
        <v>0</v>
      </c>
      <c r="AD52" s="58"/>
      <c r="AE52" s="31">
        <f t="shared" si="11"/>
        <v>0</v>
      </c>
      <c r="AF52" s="332"/>
      <c r="AG52" s="57"/>
    </row>
    <row r="53" spans="1:33" x14ac:dyDescent="0.2">
      <c r="A53" s="56"/>
      <c r="B53" s="20" t="str">
        <f t="shared" si="12"/>
        <v>21</v>
      </c>
      <c r="C53" s="31">
        <f t="shared" si="2"/>
        <v>243748.3936337161</v>
      </c>
      <c r="D53" s="31">
        <f t="shared" si="3"/>
        <v>1342.0540575303476</v>
      </c>
      <c r="E53" s="31">
        <f t="shared" si="0"/>
        <v>0</v>
      </c>
      <c r="F53" s="31">
        <f t="shared" si="4"/>
        <v>326.4357507231972</v>
      </c>
      <c r="G53" s="31">
        <f t="shared" si="5"/>
        <v>1015.6183068071504</v>
      </c>
      <c r="H53" s="58"/>
      <c r="I53" s="31">
        <f t="shared" si="6"/>
        <v>243421.95788299289</v>
      </c>
      <c r="J53" s="332"/>
      <c r="K53" s="57"/>
      <c r="L53" s="199"/>
      <c r="M53" s="20" t="str">
        <f t="shared" si="13"/>
        <v>21</v>
      </c>
      <c r="N53" s="31">
        <f t="shared" si="14"/>
        <v>244020.07109415712</v>
      </c>
      <c r="O53" s="31">
        <f t="shared" si="15"/>
        <v>1380.5092553547458</v>
      </c>
      <c r="P53" s="31">
        <f t="shared" si="16"/>
        <v>0</v>
      </c>
      <c r="Q53" s="31">
        <f t="shared" si="17"/>
        <v>312.92144431780866</v>
      </c>
      <c r="R53" s="31">
        <f t="shared" si="18"/>
        <v>1067.5878110369372</v>
      </c>
      <c r="S53" s="58"/>
      <c r="T53" s="31">
        <f t="shared" si="19"/>
        <v>243707.1496498393</v>
      </c>
      <c r="U53" s="332"/>
      <c r="V53" s="199"/>
      <c r="W53" s="56"/>
      <c r="X53" s="20" t="str">
        <f t="shared" si="20"/>
        <v>21</v>
      </c>
      <c r="Y53" s="31">
        <f t="shared" si="7"/>
        <v>0</v>
      </c>
      <c r="Z53" s="31">
        <f t="shared" si="8"/>
        <v>0</v>
      </c>
      <c r="AA53" s="31">
        <f t="shared" si="1"/>
        <v>0</v>
      </c>
      <c r="AB53" s="31">
        <f t="shared" si="9"/>
        <v>0</v>
      </c>
      <c r="AC53" s="31">
        <f t="shared" si="10"/>
        <v>0</v>
      </c>
      <c r="AD53" s="58"/>
      <c r="AE53" s="31">
        <f t="shared" si="11"/>
        <v>0</v>
      </c>
      <c r="AF53" s="332"/>
      <c r="AG53" s="57"/>
    </row>
    <row r="54" spans="1:33" x14ac:dyDescent="0.2">
      <c r="A54" s="56"/>
      <c r="B54" s="20" t="str">
        <f t="shared" si="12"/>
        <v>22</v>
      </c>
      <c r="C54" s="31">
        <f t="shared" si="2"/>
        <v>243421.95788299289</v>
      </c>
      <c r="D54" s="31">
        <f t="shared" si="3"/>
        <v>1342.0540575303476</v>
      </c>
      <c r="E54" s="31">
        <f t="shared" si="0"/>
        <v>0</v>
      </c>
      <c r="F54" s="31">
        <f t="shared" si="4"/>
        <v>327.79589968454388</v>
      </c>
      <c r="G54" s="31">
        <f t="shared" si="5"/>
        <v>1014.2581578458037</v>
      </c>
      <c r="H54" s="58"/>
      <c r="I54" s="31">
        <f t="shared" si="6"/>
        <v>243094.16198330835</v>
      </c>
      <c r="J54" s="332"/>
      <c r="K54" s="57"/>
      <c r="L54" s="199"/>
      <c r="M54" s="20" t="str">
        <f t="shared" si="13"/>
        <v>22</v>
      </c>
      <c r="N54" s="31">
        <f t="shared" si="14"/>
        <v>243707.1496498393</v>
      </c>
      <c r="O54" s="31">
        <f t="shared" si="15"/>
        <v>1380.5092553547458</v>
      </c>
      <c r="P54" s="31">
        <f t="shared" si="16"/>
        <v>0</v>
      </c>
      <c r="Q54" s="31">
        <f t="shared" si="17"/>
        <v>314.29047563669906</v>
      </c>
      <c r="R54" s="31">
        <f t="shared" si="18"/>
        <v>1066.2187797180468</v>
      </c>
      <c r="S54" s="58"/>
      <c r="T54" s="31">
        <f t="shared" si="19"/>
        <v>243392.8591742026</v>
      </c>
      <c r="U54" s="332"/>
      <c r="V54" s="199"/>
      <c r="W54" s="56"/>
      <c r="X54" s="20" t="str">
        <f t="shared" si="20"/>
        <v>22</v>
      </c>
      <c r="Y54" s="31">
        <f t="shared" si="7"/>
        <v>0</v>
      </c>
      <c r="Z54" s="31">
        <f t="shared" si="8"/>
        <v>0</v>
      </c>
      <c r="AA54" s="31">
        <f t="shared" si="1"/>
        <v>0</v>
      </c>
      <c r="AB54" s="31">
        <f t="shared" si="9"/>
        <v>0</v>
      </c>
      <c r="AC54" s="31">
        <f t="shared" si="10"/>
        <v>0</v>
      </c>
      <c r="AD54" s="58"/>
      <c r="AE54" s="31">
        <f t="shared" si="11"/>
        <v>0</v>
      </c>
      <c r="AF54" s="332"/>
      <c r="AG54" s="57"/>
    </row>
    <row r="55" spans="1:33" x14ac:dyDescent="0.2">
      <c r="A55" s="56"/>
      <c r="B55" s="20" t="str">
        <f t="shared" si="12"/>
        <v>23</v>
      </c>
      <c r="C55" s="31">
        <f t="shared" si="2"/>
        <v>243094.16198330835</v>
      </c>
      <c r="D55" s="31">
        <f t="shared" si="3"/>
        <v>1342.0540575303476</v>
      </c>
      <c r="E55" s="31">
        <f t="shared" si="0"/>
        <v>0</v>
      </c>
      <c r="F55" s="31">
        <f t="shared" si="4"/>
        <v>329.1617159332294</v>
      </c>
      <c r="G55" s="31">
        <f t="shared" si="5"/>
        <v>1012.8923415971182</v>
      </c>
      <c r="H55" s="58"/>
      <c r="I55" s="31">
        <f t="shared" si="6"/>
        <v>242765.00026737512</v>
      </c>
      <c r="J55" s="332"/>
      <c r="K55" s="57"/>
      <c r="L55" s="199"/>
      <c r="M55" s="20" t="str">
        <f t="shared" si="13"/>
        <v>23</v>
      </c>
      <c r="N55" s="31">
        <f t="shared" si="14"/>
        <v>243392.8591742026</v>
      </c>
      <c r="O55" s="31">
        <f t="shared" si="15"/>
        <v>1380.5092553547458</v>
      </c>
      <c r="P55" s="31">
        <f t="shared" si="16"/>
        <v>0</v>
      </c>
      <c r="Q55" s="31">
        <f t="shared" si="17"/>
        <v>315.6654964676095</v>
      </c>
      <c r="R55" s="31">
        <f t="shared" si="18"/>
        <v>1064.8437588871363</v>
      </c>
      <c r="S55" s="58"/>
      <c r="T55" s="31">
        <f t="shared" si="19"/>
        <v>243077.19367773499</v>
      </c>
      <c r="U55" s="332"/>
      <c r="V55" s="199"/>
      <c r="W55" s="56"/>
      <c r="X55" s="20" t="str">
        <f t="shared" si="20"/>
        <v>23</v>
      </c>
      <c r="Y55" s="31">
        <f t="shared" si="7"/>
        <v>0</v>
      </c>
      <c r="Z55" s="31">
        <f t="shared" si="8"/>
        <v>0</v>
      </c>
      <c r="AA55" s="31">
        <f t="shared" si="1"/>
        <v>0</v>
      </c>
      <c r="AB55" s="31">
        <f t="shared" si="9"/>
        <v>0</v>
      </c>
      <c r="AC55" s="31">
        <f t="shared" si="10"/>
        <v>0</v>
      </c>
      <c r="AD55" s="58"/>
      <c r="AE55" s="31">
        <f t="shared" si="11"/>
        <v>0</v>
      </c>
      <c r="AF55" s="332"/>
      <c r="AG55" s="57"/>
    </row>
    <row r="56" spans="1:33" x14ac:dyDescent="0.2">
      <c r="A56" s="56"/>
      <c r="B56" s="20" t="str">
        <f t="shared" si="12"/>
        <v>24</v>
      </c>
      <c r="C56" s="31">
        <f t="shared" si="2"/>
        <v>242765.00026737512</v>
      </c>
      <c r="D56" s="31">
        <f t="shared" si="3"/>
        <v>1342.0540575303476</v>
      </c>
      <c r="E56" s="31">
        <f t="shared" si="0"/>
        <v>0</v>
      </c>
      <c r="F56" s="31">
        <f t="shared" si="4"/>
        <v>330.53322308295128</v>
      </c>
      <c r="G56" s="31">
        <f t="shared" si="5"/>
        <v>1011.5208344473963</v>
      </c>
      <c r="H56" s="58"/>
      <c r="I56" s="31">
        <f t="shared" si="6"/>
        <v>242434.46704429216</v>
      </c>
      <c r="J56" s="332"/>
      <c r="K56" s="57"/>
      <c r="L56" s="199"/>
      <c r="M56" s="20" t="str">
        <f t="shared" si="13"/>
        <v>24</v>
      </c>
      <c r="N56" s="31">
        <f t="shared" si="14"/>
        <v>243077.19367773499</v>
      </c>
      <c r="O56" s="31">
        <f t="shared" si="15"/>
        <v>1380.5092553547458</v>
      </c>
      <c r="P56" s="31">
        <f t="shared" si="16"/>
        <v>0</v>
      </c>
      <c r="Q56" s="31">
        <f t="shared" si="17"/>
        <v>317.04653301465532</v>
      </c>
      <c r="R56" s="31">
        <f t="shared" si="18"/>
        <v>1063.4627223400905</v>
      </c>
      <c r="S56" s="58"/>
      <c r="T56" s="31">
        <f t="shared" si="19"/>
        <v>242760.14714472034</v>
      </c>
      <c r="U56" s="332"/>
      <c r="V56" s="199"/>
      <c r="W56" s="56"/>
      <c r="X56" s="20" t="str">
        <f t="shared" si="20"/>
        <v>24</v>
      </c>
      <c r="Y56" s="31">
        <f t="shared" si="7"/>
        <v>0</v>
      </c>
      <c r="Z56" s="31">
        <f t="shared" si="8"/>
        <v>0</v>
      </c>
      <c r="AA56" s="31">
        <f t="shared" si="1"/>
        <v>0</v>
      </c>
      <c r="AB56" s="31">
        <f t="shared" si="9"/>
        <v>0</v>
      </c>
      <c r="AC56" s="31">
        <f t="shared" si="10"/>
        <v>0</v>
      </c>
      <c r="AD56" s="58"/>
      <c r="AE56" s="31">
        <f t="shared" si="11"/>
        <v>0</v>
      </c>
      <c r="AF56" s="332"/>
      <c r="AG56" s="57"/>
    </row>
    <row r="57" spans="1:33" x14ac:dyDescent="0.2">
      <c r="A57" s="56"/>
      <c r="B57" s="20" t="str">
        <f t="shared" si="12"/>
        <v>25</v>
      </c>
      <c r="C57" s="31">
        <f t="shared" si="2"/>
        <v>242434.46704429216</v>
      </c>
      <c r="D57" s="31">
        <f t="shared" si="3"/>
        <v>1342.0540575303476</v>
      </c>
      <c r="E57" s="31">
        <f t="shared" si="0"/>
        <v>0</v>
      </c>
      <c r="F57" s="31">
        <f t="shared" si="4"/>
        <v>331.91044484579686</v>
      </c>
      <c r="G57" s="31">
        <f t="shared" si="5"/>
        <v>1010.1436126845507</v>
      </c>
      <c r="H57" s="58"/>
      <c r="I57" s="31">
        <f t="shared" si="6"/>
        <v>242102.55659944637</v>
      </c>
      <c r="J57" s="332"/>
      <c r="K57" s="57"/>
      <c r="L57" s="199"/>
      <c r="M57" s="20" t="str">
        <f t="shared" si="13"/>
        <v>25</v>
      </c>
      <c r="N57" s="31">
        <f t="shared" si="14"/>
        <v>242760.14714472034</v>
      </c>
      <c r="O57" s="31">
        <f t="shared" si="15"/>
        <v>1380.5092553547458</v>
      </c>
      <c r="P57" s="31">
        <f t="shared" si="16"/>
        <v>0</v>
      </c>
      <c r="Q57" s="31">
        <f t="shared" si="17"/>
        <v>318.43361159659457</v>
      </c>
      <c r="R57" s="31">
        <f t="shared" si="18"/>
        <v>1062.0756437581513</v>
      </c>
      <c r="S57" s="58"/>
      <c r="T57" s="31">
        <f t="shared" si="19"/>
        <v>242441.71353312375</v>
      </c>
      <c r="U57" s="332"/>
      <c r="V57" s="199"/>
      <c r="W57" s="56"/>
      <c r="X57" s="20" t="str">
        <f t="shared" si="20"/>
        <v>25</v>
      </c>
      <c r="Y57" s="31">
        <f t="shared" si="7"/>
        <v>0</v>
      </c>
      <c r="Z57" s="31">
        <f t="shared" si="8"/>
        <v>0</v>
      </c>
      <c r="AA57" s="31">
        <f t="shared" si="1"/>
        <v>0</v>
      </c>
      <c r="AB57" s="31">
        <f t="shared" si="9"/>
        <v>0</v>
      </c>
      <c r="AC57" s="31">
        <f t="shared" si="10"/>
        <v>0</v>
      </c>
      <c r="AD57" s="58"/>
      <c r="AE57" s="31">
        <f t="shared" si="11"/>
        <v>0</v>
      </c>
      <c r="AF57" s="332"/>
      <c r="AG57" s="57"/>
    </row>
    <row r="58" spans="1:33" x14ac:dyDescent="0.2">
      <c r="A58" s="56"/>
      <c r="B58" s="20" t="str">
        <f t="shared" si="12"/>
        <v>26</v>
      </c>
      <c r="C58" s="31">
        <f t="shared" si="2"/>
        <v>242102.55659944637</v>
      </c>
      <c r="D58" s="31">
        <f t="shared" si="3"/>
        <v>1342.0540575303476</v>
      </c>
      <c r="E58" s="31">
        <f t="shared" si="0"/>
        <v>0</v>
      </c>
      <c r="F58" s="31">
        <f t="shared" si="4"/>
        <v>333.29340503265439</v>
      </c>
      <c r="G58" s="31">
        <f t="shared" si="5"/>
        <v>1008.7606524976932</v>
      </c>
      <c r="H58" s="58"/>
      <c r="I58" s="31">
        <f t="shared" si="6"/>
        <v>241769.26319441371</v>
      </c>
      <c r="J58" s="332"/>
      <c r="K58" s="57"/>
      <c r="L58" s="199"/>
      <c r="M58" s="20" t="str">
        <f t="shared" si="13"/>
        <v>26</v>
      </c>
      <c r="N58" s="31">
        <f t="shared" si="14"/>
        <v>242441.71353312375</v>
      </c>
      <c r="O58" s="31">
        <f t="shared" si="15"/>
        <v>1380.5092553547458</v>
      </c>
      <c r="P58" s="31">
        <f t="shared" si="16"/>
        <v>0</v>
      </c>
      <c r="Q58" s="31">
        <f t="shared" si="17"/>
        <v>319.8267586473296</v>
      </c>
      <c r="R58" s="31">
        <f t="shared" si="18"/>
        <v>1060.6824967074162</v>
      </c>
      <c r="S58" s="58"/>
      <c r="T58" s="31">
        <f t="shared" si="19"/>
        <v>242121.88677447641</v>
      </c>
      <c r="U58" s="332"/>
      <c r="V58" s="199"/>
      <c r="W58" s="56"/>
      <c r="X58" s="20" t="str">
        <f t="shared" si="20"/>
        <v>26</v>
      </c>
      <c r="Y58" s="31">
        <f t="shared" si="7"/>
        <v>0</v>
      </c>
      <c r="Z58" s="31">
        <f t="shared" si="8"/>
        <v>0</v>
      </c>
      <c r="AA58" s="31">
        <f t="shared" si="1"/>
        <v>0</v>
      </c>
      <c r="AB58" s="31">
        <f t="shared" si="9"/>
        <v>0</v>
      </c>
      <c r="AC58" s="31">
        <f t="shared" si="10"/>
        <v>0</v>
      </c>
      <c r="AD58" s="58"/>
      <c r="AE58" s="31">
        <f t="shared" si="11"/>
        <v>0</v>
      </c>
      <c r="AF58" s="332"/>
      <c r="AG58" s="57"/>
    </row>
    <row r="59" spans="1:33" x14ac:dyDescent="0.2">
      <c r="A59" s="56"/>
      <c r="B59" s="20" t="str">
        <f t="shared" si="12"/>
        <v>27</v>
      </c>
      <c r="C59" s="31">
        <f t="shared" si="2"/>
        <v>241769.26319441371</v>
      </c>
      <c r="D59" s="31">
        <f t="shared" si="3"/>
        <v>1342.0540575303476</v>
      </c>
      <c r="E59" s="31">
        <f t="shared" si="0"/>
        <v>0</v>
      </c>
      <c r="F59" s="31">
        <f t="shared" si="4"/>
        <v>334.68212755362379</v>
      </c>
      <c r="G59" s="31">
        <f t="shared" si="5"/>
        <v>1007.3719299767238</v>
      </c>
      <c r="H59" s="58"/>
      <c r="I59" s="31">
        <f t="shared" si="6"/>
        <v>241434.58106686009</v>
      </c>
      <c r="J59" s="332"/>
      <c r="K59" s="57"/>
      <c r="L59" s="199"/>
      <c r="M59" s="20" t="str">
        <f t="shared" si="13"/>
        <v>27</v>
      </c>
      <c r="N59" s="31">
        <f t="shared" si="14"/>
        <v>242121.88677447641</v>
      </c>
      <c r="O59" s="31">
        <f t="shared" si="15"/>
        <v>1380.5092553547458</v>
      </c>
      <c r="P59" s="31">
        <f t="shared" si="16"/>
        <v>0</v>
      </c>
      <c r="Q59" s="31">
        <f t="shared" si="17"/>
        <v>321.22600071641159</v>
      </c>
      <c r="R59" s="31">
        <f t="shared" si="18"/>
        <v>1059.2832546383343</v>
      </c>
      <c r="S59" s="58"/>
      <c r="T59" s="31">
        <f t="shared" si="19"/>
        <v>241800.66077376</v>
      </c>
      <c r="U59" s="332"/>
      <c r="V59" s="199"/>
      <c r="W59" s="56"/>
      <c r="X59" s="20" t="str">
        <f t="shared" si="20"/>
        <v>27</v>
      </c>
      <c r="Y59" s="31">
        <f t="shared" si="7"/>
        <v>0</v>
      </c>
      <c r="Z59" s="31">
        <f t="shared" si="8"/>
        <v>0</v>
      </c>
      <c r="AA59" s="31">
        <f t="shared" si="1"/>
        <v>0</v>
      </c>
      <c r="AB59" s="31">
        <f t="shared" si="9"/>
        <v>0</v>
      </c>
      <c r="AC59" s="31">
        <f t="shared" si="10"/>
        <v>0</v>
      </c>
      <c r="AD59" s="58"/>
      <c r="AE59" s="31">
        <f t="shared" si="11"/>
        <v>0</v>
      </c>
      <c r="AF59" s="332"/>
      <c r="AG59" s="57"/>
    </row>
    <row r="60" spans="1:33" x14ac:dyDescent="0.2">
      <c r="A60" s="56"/>
      <c r="B60" s="20" t="str">
        <f t="shared" si="12"/>
        <v>28</v>
      </c>
      <c r="C60" s="31">
        <f t="shared" si="2"/>
        <v>241434.58106686009</v>
      </c>
      <c r="D60" s="31">
        <f t="shared" si="3"/>
        <v>1342.0540575303476</v>
      </c>
      <c r="E60" s="31">
        <f t="shared" si="0"/>
        <v>0</v>
      </c>
      <c r="F60" s="31">
        <f>IF(B60="","",D60-G60)</f>
        <v>336.07663641843055</v>
      </c>
      <c r="G60" s="31">
        <f t="shared" si="5"/>
        <v>1005.977421111917</v>
      </c>
      <c r="H60" s="58"/>
      <c r="I60" s="31">
        <f t="shared" si="6"/>
        <v>241098.50443044165</v>
      </c>
      <c r="J60" s="332"/>
      <c r="K60" s="57"/>
      <c r="L60" s="199"/>
      <c r="M60" s="20" t="str">
        <f t="shared" si="13"/>
        <v>28</v>
      </c>
      <c r="N60" s="31">
        <f t="shared" si="14"/>
        <v>241800.66077376</v>
      </c>
      <c r="O60" s="31">
        <f t="shared" si="15"/>
        <v>1380.5092553547458</v>
      </c>
      <c r="P60" s="31">
        <f t="shared" si="16"/>
        <v>0</v>
      </c>
      <c r="Q60" s="31">
        <f t="shared" si="17"/>
        <v>322.63136446954604</v>
      </c>
      <c r="R60" s="31">
        <f t="shared" si="18"/>
        <v>1057.8778908851998</v>
      </c>
      <c r="S60" s="58"/>
      <c r="T60" s="31">
        <f t="shared" si="19"/>
        <v>241478.02940929047</v>
      </c>
      <c r="U60" s="332"/>
      <c r="V60" s="199"/>
      <c r="W60" s="56"/>
      <c r="X60" s="20" t="str">
        <f t="shared" si="20"/>
        <v>28</v>
      </c>
      <c r="Y60" s="31">
        <f t="shared" si="7"/>
        <v>0</v>
      </c>
      <c r="Z60" s="31">
        <f t="shared" si="8"/>
        <v>0</v>
      </c>
      <c r="AA60" s="31">
        <f t="shared" si="1"/>
        <v>0</v>
      </c>
      <c r="AB60" s="31">
        <f t="shared" si="9"/>
        <v>0</v>
      </c>
      <c r="AC60" s="31">
        <f t="shared" si="10"/>
        <v>0</v>
      </c>
      <c r="AD60" s="58"/>
      <c r="AE60" s="31">
        <f t="shared" si="11"/>
        <v>0</v>
      </c>
      <c r="AF60" s="332"/>
      <c r="AG60" s="57"/>
    </row>
    <row r="61" spans="1:33" x14ac:dyDescent="0.2">
      <c r="A61" s="56"/>
      <c r="B61" s="20" t="str">
        <f t="shared" si="12"/>
        <v>29</v>
      </c>
      <c r="C61" s="31">
        <f t="shared" ref="C61:C69" si="21">IF(B61="","",IF(C60-E60-F60-H60&gt;0,C60-E60-F60-H60, 0))</f>
        <v>241098.50443044165</v>
      </c>
      <c r="D61" s="31">
        <f t="shared" si="3"/>
        <v>1342.0540575303476</v>
      </c>
      <c r="E61" s="31">
        <f t="shared" si="0"/>
        <v>0</v>
      </c>
      <c r="F61" s="31">
        <f t="shared" ref="F61:F69" si="22">IF(B61="","",D61-G61)</f>
        <v>337.47695573684075</v>
      </c>
      <c r="G61" s="31">
        <f t="shared" si="5"/>
        <v>1004.5771017935068</v>
      </c>
      <c r="H61" s="58"/>
      <c r="I61" s="31">
        <f t="shared" si="6"/>
        <v>240761.02747470481</v>
      </c>
      <c r="J61" s="332"/>
      <c r="K61" s="57"/>
      <c r="L61" s="199"/>
      <c r="M61" s="20" t="str">
        <f t="shared" si="13"/>
        <v>29</v>
      </c>
      <c r="N61" s="31">
        <f t="shared" si="14"/>
        <v>241478.02940929047</v>
      </c>
      <c r="O61" s="31">
        <f t="shared" si="15"/>
        <v>1380.5092553547458</v>
      </c>
      <c r="P61" s="31">
        <f t="shared" si="16"/>
        <v>0</v>
      </c>
      <c r="Q61" s="31">
        <f t="shared" si="17"/>
        <v>324.04287668910024</v>
      </c>
      <c r="R61" s="31">
        <f t="shared" si="18"/>
        <v>1056.4663786656456</v>
      </c>
      <c r="S61" s="58"/>
      <c r="T61" s="31">
        <f t="shared" si="19"/>
        <v>241153.98653260135</v>
      </c>
      <c r="U61" s="332"/>
      <c r="V61" s="199"/>
      <c r="W61" s="56"/>
      <c r="X61" s="20" t="str">
        <f t="shared" si="20"/>
        <v>29</v>
      </c>
      <c r="Y61" s="31">
        <f t="shared" si="7"/>
        <v>0</v>
      </c>
      <c r="Z61" s="31">
        <f t="shared" si="8"/>
        <v>0</v>
      </c>
      <c r="AA61" s="31">
        <f t="shared" si="1"/>
        <v>0</v>
      </c>
      <c r="AB61" s="31">
        <f t="shared" ref="AB61:AB124" si="23">IF(X61="","",Z61-AC61)</f>
        <v>0</v>
      </c>
      <c r="AC61" s="31">
        <f t="shared" si="10"/>
        <v>0</v>
      </c>
      <c r="AD61" s="58"/>
      <c r="AE61" s="31">
        <f t="shared" si="11"/>
        <v>0</v>
      </c>
      <c r="AF61" s="332"/>
      <c r="AG61" s="57"/>
    </row>
    <row r="62" spans="1:33" x14ac:dyDescent="0.2">
      <c r="A62" s="56"/>
      <c r="B62" s="20" t="str">
        <f t="shared" si="12"/>
        <v>30</v>
      </c>
      <c r="C62" s="31">
        <f t="shared" si="21"/>
        <v>240761.02747470481</v>
      </c>
      <c r="D62" s="31">
        <f t="shared" si="3"/>
        <v>1342.0540575303476</v>
      </c>
      <c r="E62" s="31">
        <f t="shared" si="0"/>
        <v>0</v>
      </c>
      <c r="F62" s="31">
        <f t="shared" si="22"/>
        <v>338.88310971907754</v>
      </c>
      <c r="G62" s="31">
        <f t="shared" si="5"/>
        <v>1003.17094781127</v>
      </c>
      <c r="H62" s="58"/>
      <c r="I62" s="31">
        <f t="shared" si="6"/>
        <v>240422.14436498572</v>
      </c>
      <c r="J62" s="332"/>
      <c r="K62" s="57"/>
      <c r="L62" s="199"/>
      <c r="M62" s="20" t="str">
        <f t="shared" si="13"/>
        <v>30</v>
      </c>
      <c r="N62" s="31">
        <f t="shared" si="14"/>
        <v>241153.98653260135</v>
      </c>
      <c r="O62" s="31">
        <f t="shared" si="15"/>
        <v>1380.5092553547458</v>
      </c>
      <c r="P62" s="31">
        <f t="shared" si="16"/>
        <v>0</v>
      </c>
      <c r="Q62" s="31">
        <f t="shared" si="17"/>
        <v>325.46056427461508</v>
      </c>
      <c r="R62" s="31">
        <f t="shared" si="18"/>
        <v>1055.0486910801308</v>
      </c>
      <c r="S62" s="58"/>
      <c r="T62" s="31">
        <f t="shared" si="19"/>
        <v>240828.52596832675</v>
      </c>
      <c r="U62" s="332"/>
      <c r="V62" s="199"/>
      <c r="W62" s="56"/>
      <c r="X62" s="20" t="str">
        <f t="shared" si="20"/>
        <v>30</v>
      </c>
      <c r="Y62" s="31">
        <f t="shared" si="7"/>
        <v>0</v>
      </c>
      <c r="Z62" s="31">
        <f t="shared" si="8"/>
        <v>0</v>
      </c>
      <c r="AA62" s="31">
        <f t="shared" si="1"/>
        <v>0</v>
      </c>
      <c r="AB62" s="31">
        <f t="shared" si="23"/>
        <v>0</v>
      </c>
      <c r="AC62" s="31">
        <f t="shared" si="10"/>
        <v>0</v>
      </c>
      <c r="AD62" s="58"/>
      <c r="AE62" s="31">
        <f t="shared" si="11"/>
        <v>0</v>
      </c>
      <c r="AF62" s="332"/>
      <c r="AG62" s="57"/>
    </row>
    <row r="63" spans="1:33" x14ac:dyDescent="0.2">
      <c r="A63" s="56"/>
      <c r="B63" s="20" t="str">
        <f t="shared" si="12"/>
        <v>31</v>
      </c>
      <c r="C63" s="31">
        <f t="shared" si="21"/>
        <v>240422.14436498572</v>
      </c>
      <c r="D63" s="31">
        <f t="shared" si="3"/>
        <v>1342.0540575303476</v>
      </c>
      <c r="E63" s="31">
        <f t="shared" si="0"/>
        <v>0</v>
      </c>
      <c r="F63" s="31">
        <f t="shared" si="22"/>
        <v>340.29512267624034</v>
      </c>
      <c r="G63" s="31">
        <f t="shared" si="5"/>
        <v>1001.7589348541072</v>
      </c>
      <c r="H63" s="58"/>
      <c r="I63" s="31">
        <f t="shared" si="6"/>
        <v>240081.84924230949</v>
      </c>
      <c r="J63" s="332"/>
      <c r="K63" s="57"/>
      <c r="L63" s="199"/>
      <c r="M63" s="20" t="str">
        <f t="shared" si="13"/>
        <v>31</v>
      </c>
      <c r="N63" s="31">
        <f t="shared" si="14"/>
        <v>240828.52596832675</v>
      </c>
      <c r="O63" s="31">
        <f t="shared" si="15"/>
        <v>1380.5092553547458</v>
      </c>
      <c r="P63" s="31">
        <f t="shared" si="16"/>
        <v>0</v>
      </c>
      <c r="Q63" s="31">
        <f t="shared" si="17"/>
        <v>326.88445424331644</v>
      </c>
      <c r="R63" s="31">
        <f t="shared" si="18"/>
        <v>1053.6248011114294</v>
      </c>
      <c r="S63" s="58"/>
      <c r="T63" s="31">
        <f t="shared" si="19"/>
        <v>240501.64151408343</v>
      </c>
      <c r="U63" s="332"/>
      <c r="V63" s="199"/>
      <c r="W63" s="56"/>
      <c r="X63" s="20" t="str">
        <f t="shared" si="20"/>
        <v/>
      </c>
      <c r="Y63" s="31" t="str">
        <f t="shared" si="7"/>
        <v/>
      </c>
      <c r="Z63" s="31" t="str">
        <f t="shared" si="8"/>
        <v/>
      </c>
      <c r="AA63" s="31" t="str">
        <f t="shared" si="1"/>
        <v/>
      </c>
      <c r="AB63" s="31" t="str">
        <f t="shared" si="23"/>
        <v/>
      </c>
      <c r="AC63" s="31" t="str">
        <f t="shared" si="10"/>
        <v/>
      </c>
      <c r="AD63" s="58"/>
      <c r="AE63" s="31">
        <f t="shared" si="11"/>
        <v>0</v>
      </c>
      <c r="AF63" s="332"/>
      <c r="AG63" s="57"/>
    </row>
    <row r="64" spans="1:33" x14ac:dyDescent="0.2">
      <c r="A64" s="56"/>
      <c r="B64" s="20" t="str">
        <f t="shared" si="12"/>
        <v>32</v>
      </c>
      <c r="C64" s="31">
        <f t="shared" si="21"/>
        <v>240081.84924230949</v>
      </c>
      <c r="D64" s="31">
        <f t="shared" si="3"/>
        <v>1342.0540575303476</v>
      </c>
      <c r="E64" s="31">
        <f t="shared" si="0"/>
        <v>0</v>
      </c>
      <c r="F64" s="31">
        <f t="shared" si="22"/>
        <v>341.71301902072469</v>
      </c>
      <c r="G64" s="31">
        <f t="shared" si="5"/>
        <v>1000.3410385096229</v>
      </c>
      <c r="H64" s="58"/>
      <c r="I64" s="31">
        <f t="shared" si="6"/>
        <v>239740.13622328875</v>
      </c>
      <c r="J64" s="332"/>
      <c r="K64" s="57"/>
      <c r="L64" s="199"/>
      <c r="M64" s="20" t="str">
        <f t="shared" si="13"/>
        <v>32</v>
      </c>
      <c r="N64" s="31">
        <f t="shared" si="14"/>
        <v>240501.64151408343</v>
      </c>
      <c r="O64" s="31">
        <f t="shared" si="15"/>
        <v>1380.5092553547458</v>
      </c>
      <c r="P64" s="31">
        <f t="shared" si="16"/>
        <v>0</v>
      </c>
      <c r="Q64" s="31">
        <f t="shared" si="17"/>
        <v>328.31457373063085</v>
      </c>
      <c r="R64" s="31">
        <f t="shared" si="18"/>
        <v>1052.194681624115</v>
      </c>
      <c r="S64" s="58"/>
      <c r="T64" s="31">
        <f t="shared" si="19"/>
        <v>240173.3269403528</v>
      </c>
      <c r="U64" s="332"/>
      <c r="V64" s="199"/>
      <c r="W64" s="56"/>
      <c r="X64" s="20" t="str">
        <f t="shared" si="20"/>
        <v/>
      </c>
      <c r="Y64" s="31" t="str">
        <f t="shared" si="7"/>
        <v/>
      </c>
      <c r="Z64" s="31" t="str">
        <f t="shared" si="8"/>
        <v/>
      </c>
      <c r="AA64" s="31" t="str">
        <f t="shared" si="1"/>
        <v/>
      </c>
      <c r="AB64" s="31" t="str">
        <f t="shared" si="23"/>
        <v/>
      </c>
      <c r="AC64" s="31" t="str">
        <f t="shared" si="10"/>
        <v/>
      </c>
      <c r="AD64" s="58"/>
      <c r="AE64" s="31">
        <f t="shared" si="11"/>
        <v>0</v>
      </c>
      <c r="AF64" s="332"/>
      <c r="AG64" s="57"/>
    </row>
    <row r="65" spans="1:33" x14ac:dyDescent="0.2">
      <c r="A65" s="56"/>
      <c r="B65" s="20" t="str">
        <f t="shared" si="12"/>
        <v>33</v>
      </c>
      <c r="C65" s="31">
        <f t="shared" si="21"/>
        <v>239740.13622328875</v>
      </c>
      <c r="D65" s="31">
        <f t="shared" si="3"/>
        <v>1342.0540575303476</v>
      </c>
      <c r="E65" s="31">
        <f t="shared" si="0"/>
        <v>0</v>
      </c>
      <c r="F65" s="31">
        <f t="shared" si="22"/>
        <v>343.13682326664446</v>
      </c>
      <c r="G65" s="31">
        <f t="shared" si="5"/>
        <v>998.91723426370311</v>
      </c>
      <c r="H65" s="58"/>
      <c r="I65" s="31">
        <f t="shared" si="6"/>
        <v>239396.99940002209</v>
      </c>
      <c r="J65" s="332"/>
      <c r="K65" s="57"/>
      <c r="L65" s="199"/>
      <c r="M65" s="20" t="str">
        <f t="shared" si="13"/>
        <v>33</v>
      </c>
      <c r="N65" s="31">
        <f t="shared" si="14"/>
        <v>240173.3269403528</v>
      </c>
      <c r="O65" s="31">
        <f t="shared" si="15"/>
        <v>1380.5092553547458</v>
      </c>
      <c r="P65" s="31">
        <f t="shared" si="16"/>
        <v>0</v>
      </c>
      <c r="Q65" s="31">
        <f t="shared" si="17"/>
        <v>329.75094999070257</v>
      </c>
      <c r="R65" s="31">
        <f t="shared" si="18"/>
        <v>1050.7583053640433</v>
      </c>
      <c r="S65" s="58"/>
      <c r="T65" s="31">
        <f t="shared" si="19"/>
        <v>239843.57599036209</v>
      </c>
      <c r="U65" s="332"/>
      <c r="V65" s="199"/>
      <c r="W65" s="56"/>
      <c r="X65" s="20" t="str">
        <f t="shared" si="20"/>
        <v/>
      </c>
      <c r="Y65" s="31" t="str">
        <f t="shared" si="7"/>
        <v/>
      </c>
      <c r="Z65" s="31" t="str">
        <f t="shared" si="8"/>
        <v/>
      </c>
      <c r="AA65" s="31" t="str">
        <f t="shared" si="1"/>
        <v/>
      </c>
      <c r="AB65" s="31" t="str">
        <f t="shared" si="23"/>
        <v/>
      </c>
      <c r="AC65" s="31" t="str">
        <f t="shared" si="10"/>
        <v/>
      </c>
      <c r="AD65" s="58"/>
      <c r="AE65" s="31">
        <f t="shared" si="11"/>
        <v>0</v>
      </c>
      <c r="AF65" s="332"/>
      <c r="AG65" s="57"/>
    </row>
    <row r="66" spans="1:33" x14ac:dyDescent="0.2">
      <c r="A66" s="56"/>
      <c r="B66" s="20" t="str">
        <f t="shared" si="12"/>
        <v>34</v>
      </c>
      <c r="C66" s="31">
        <f t="shared" si="21"/>
        <v>239396.99940002209</v>
      </c>
      <c r="D66" s="31">
        <f t="shared" si="3"/>
        <v>1342.0540575303476</v>
      </c>
      <c r="E66" s="31">
        <f t="shared" si="0"/>
        <v>0</v>
      </c>
      <c r="F66" s="31">
        <f t="shared" si="22"/>
        <v>344.56656003025557</v>
      </c>
      <c r="G66" s="31">
        <f t="shared" si="5"/>
        <v>997.48749750009199</v>
      </c>
      <c r="H66" s="58"/>
      <c r="I66" s="31">
        <f t="shared" si="6"/>
        <v>239052.43283999184</v>
      </c>
      <c r="J66" s="332"/>
      <c r="K66" s="57"/>
      <c r="L66" s="199"/>
      <c r="M66" s="20" t="str">
        <f t="shared" si="13"/>
        <v>34</v>
      </c>
      <c r="N66" s="31">
        <f t="shared" si="14"/>
        <v>239843.57599036209</v>
      </c>
      <c r="O66" s="31">
        <f t="shared" si="15"/>
        <v>1380.5092553547458</v>
      </c>
      <c r="P66" s="31">
        <f t="shared" si="16"/>
        <v>0</v>
      </c>
      <c r="Q66" s="31">
        <f t="shared" si="17"/>
        <v>331.19361039691171</v>
      </c>
      <c r="R66" s="31">
        <f t="shared" si="18"/>
        <v>1049.3156449578341</v>
      </c>
      <c r="S66" s="58"/>
      <c r="T66" s="31">
        <f t="shared" si="19"/>
        <v>239512.38237996519</v>
      </c>
      <c r="U66" s="332"/>
      <c r="V66" s="199"/>
      <c r="W66" s="56"/>
      <c r="X66" s="20" t="str">
        <f t="shared" si="20"/>
        <v/>
      </c>
      <c r="Y66" s="31" t="str">
        <f t="shared" si="7"/>
        <v/>
      </c>
      <c r="Z66" s="31" t="str">
        <f t="shared" si="8"/>
        <v/>
      </c>
      <c r="AA66" s="31" t="str">
        <f t="shared" si="1"/>
        <v/>
      </c>
      <c r="AB66" s="31" t="str">
        <f t="shared" si="23"/>
        <v/>
      </c>
      <c r="AC66" s="31" t="str">
        <f t="shared" si="10"/>
        <v/>
      </c>
      <c r="AD66" s="58"/>
      <c r="AE66" s="31">
        <f t="shared" si="11"/>
        <v>0</v>
      </c>
      <c r="AF66" s="332"/>
      <c r="AG66" s="57"/>
    </row>
    <row r="67" spans="1:33" x14ac:dyDescent="0.2">
      <c r="A67" s="56"/>
      <c r="B67" s="20" t="str">
        <f t="shared" si="12"/>
        <v>35</v>
      </c>
      <c r="C67" s="31">
        <f t="shared" si="21"/>
        <v>239052.43283999184</v>
      </c>
      <c r="D67" s="31">
        <f t="shared" si="3"/>
        <v>1342.0540575303476</v>
      </c>
      <c r="E67" s="31">
        <f t="shared" si="0"/>
        <v>0</v>
      </c>
      <c r="F67" s="31">
        <f t="shared" si="22"/>
        <v>346.00225403038155</v>
      </c>
      <c r="G67" s="31">
        <f t="shared" si="5"/>
        <v>996.05180349996601</v>
      </c>
      <c r="H67" s="58"/>
      <c r="I67" s="31">
        <f t="shared" si="6"/>
        <v>238706.43058596147</v>
      </c>
      <c r="J67" s="332"/>
      <c r="K67" s="57"/>
      <c r="L67" s="199"/>
      <c r="M67" s="20" t="str">
        <f t="shared" si="13"/>
        <v>35</v>
      </c>
      <c r="N67" s="31">
        <f t="shared" si="14"/>
        <v>239512.38237996519</v>
      </c>
      <c r="O67" s="31">
        <f t="shared" si="15"/>
        <v>1380.5092553547458</v>
      </c>
      <c r="P67" s="31">
        <f t="shared" si="16"/>
        <v>0</v>
      </c>
      <c r="Q67" s="31">
        <f t="shared" si="17"/>
        <v>332.64258244239818</v>
      </c>
      <c r="R67" s="31">
        <f t="shared" si="18"/>
        <v>1047.8666729123477</v>
      </c>
      <c r="S67" s="58"/>
      <c r="T67" s="31">
        <f t="shared" si="19"/>
        <v>239179.73979752278</v>
      </c>
      <c r="U67" s="332"/>
      <c r="V67" s="199"/>
      <c r="W67" s="56"/>
      <c r="X67" s="20" t="str">
        <f t="shared" si="20"/>
        <v/>
      </c>
      <c r="Y67" s="31" t="str">
        <f t="shared" si="7"/>
        <v/>
      </c>
      <c r="Z67" s="31" t="str">
        <f t="shared" si="8"/>
        <v/>
      </c>
      <c r="AA67" s="31" t="str">
        <f t="shared" si="1"/>
        <v/>
      </c>
      <c r="AB67" s="31" t="str">
        <f t="shared" si="23"/>
        <v/>
      </c>
      <c r="AC67" s="31" t="str">
        <f t="shared" si="10"/>
        <v/>
      </c>
      <c r="AD67" s="58"/>
      <c r="AE67" s="31">
        <f t="shared" si="11"/>
        <v>0</v>
      </c>
      <c r="AF67" s="332"/>
      <c r="AG67" s="57"/>
    </row>
    <row r="68" spans="1:33" x14ac:dyDescent="0.2">
      <c r="A68" s="56"/>
      <c r="B68" s="20" t="str">
        <f t="shared" si="12"/>
        <v>36</v>
      </c>
      <c r="C68" s="31">
        <f t="shared" si="21"/>
        <v>238706.43058596147</v>
      </c>
      <c r="D68" s="31">
        <f t="shared" si="3"/>
        <v>1342.0540575303476</v>
      </c>
      <c r="E68" s="31">
        <f t="shared" si="0"/>
        <v>0</v>
      </c>
      <c r="F68" s="31">
        <f t="shared" si="22"/>
        <v>347.44393008884151</v>
      </c>
      <c r="G68" s="31">
        <f t="shared" si="5"/>
        <v>994.61012744150605</v>
      </c>
      <c r="H68" s="58"/>
      <c r="I68" s="31">
        <f t="shared" si="6"/>
        <v>238358.98665587264</v>
      </c>
      <c r="J68" s="332"/>
      <c r="K68" s="57"/>
      <c r="L68" s="199"/>
      <c r="M68" s="20" t="str">
        <f t="shared" si="13"/>
        <v>36</v>
      </c>
      <c r="N68" s="31">
        <f t="shared" si="14"/>
        <v>239179.73979752278</v>
      </c>
      <c r="O68" s="31">
        <f t="shared" si="15"/>
        <v>1380.5092553547458</v>
      </c>
      <c r="P68" s="31">
        <f t="shared" si="16"/>
        <v>0</v>
      </c>
      <c r="Q68" s="31">
        <f t="shared" si="17"/>
        <v>334.09789374058369</v>
      </c>
      <c r="R68" s="31">
        <f t="shared" si="18"/>
        <v>1046.4113616141622</v>
      </c>
      <c r="S68" s="58"/>
      <c r="T68" s="31">
        <f t="shared" si="19"/>
        <v>238845.64190378221</v>
      </c>
      <c r="U68" s="332"/>
      <c r="V68" s="199"/>
      <c r="W68" s="56"/>
      <c r="X68" s="20" t="str">
        <f t="shared" si="20"/>
        <v/>
      </c>
      <c r="Y68" s="31" t="str">
        <f t="shared" si="7"/>
        <v/>
      </c>
      <c r="Z68" s="31" t="str">
        <f t="shared" si="8"/>
        <v/>
      </c>
      <c r="AA68" s="31" t="str">
        <f t="shared" si="1"/>
        <v/>
      </c>
      <c r="AB68" s="31" t="str">
        <f t="shared" si="23"/>
        <v/>
      </c>
      <c r="AC68" s="31" t="str">
        <f t="shared" si="10"/>
        <v/>
      </c>
      <c r="AD68" s="58"/>
      <c r="AE68" s="31">
        <f t="shared" si="11"/>
        <v>0</v>
      </c>
      <c r="AF68" s="332"/>
      <c r="AG68" s="57"/>
    </row>
    <row r="69" spans="1:33" x14ac:dyDescent="0.2">
      <c r="A69" s="56"/>
      <c r="B69" s="20" t="str">
        <f t="shared" si="12"/>
        <v>37</v>
      </c>
      <c r="C69" s="31">
        <f t="shared" si="21"/>
        <v>238358.98665587264</v>
      </c>
      <c r="D69" s="31">
        <f t="shared" si="3"/>
        <v>1342.0540575303476</v>
      </c>
      <c r="E69" s="31">
        <f t="shared" si="0"/>
        <v>0</v>
      </c>
      <c r="F69" s="31">
        <f t="shared" si="22"/>
        <v>348.89161313087823</v>
      </c>
      <c r="G69" s="31">
        <f t="shared" si="5"/>
        <v>993.16244439946934</v>
      </c>
      <c r="H69" s="58"/>
      <c r="I69" s="31">
        <f t="shared" si="6"/>
        <v>238010.09504274177</v>
      </c>
      <c r="J69" s="332"/>
      <c r="K69" s="57"/>
      <c r="L69" s="199"/>
      <c r="M69" s="20" t="str">
        <f t="shared" si="13"/>
        <v>37</v>
      </c>
      <c r="N69" s="31">
        <f t="shared" si="14"/>
        <v>238845.64190378221</v>
      </c>
      <c r="O69" s="31">
        <f t="shared" si="15"/>
        <v>1380.5092553547458</v>
      </c>
      <c r="P69" s="31">
        <f t="shared" si="16"/>
        <v>0</v>
      </c>
      <c r="Q69" s="31">
        <f t="shared" si="17"/>
        <v>335.5595720256988</v>
      </c>
      <c r="R69" s="31">
        <f t="shared" si="18"/>
        <v>1044.949683329047</v>
      </c>
      <c r="S69" s="58"/>
      <c r="T69" s="31">
        <f t="shared" si="19"/>
        <v>238510.08233175651</v>
      </c>
      <c r="U69" s="332"/>
      <c r="V69" s="199"/>
      <c r="W69" s="56"/>
      <c r="X69" s="20" t="str">
        <f t="shared" si="20"/>
        <v/>
      </c>
      <c r="Y69" s="31" t="str">
        <f t="shared" si="7"/>
        <v/>
      </c>
      <c r="Z69" s="31" t="str">
        <f t="shared" si="8"/>
        <v/>
      </c>
      <c r="AA69" s="31" t="str">
        <f t="shared" si="1"/>
        <v/>
      </c>
      <c r="AB69" s="31" t="str">
        <f t="shared" si="23"/>
        <v/>
      </c>
      <c r="AC69" s="31" t="str">
        <f t="shared" si="10"/>
        <v/>
      </c>
      <c r="AD69" s="58"/>
      <c r="AE69" s="31">
        <f t="shared" si="11"/>
        <v>0</v>
      </c>
      <c r="AF69" s="332"/>
      <c r="AG69" s="57"/>
    </row>
    <row r="70" spans="1:33" x14ac:dyDescent="0.2">
      <c r="A70" s="56"/>
      <c r="B70" s="20" t="str">
        <f t="shared" si="12"/>
        <v>38</v>
      </c>
      <c r="C70" s="31">
        <f t="shared" ref="C70:C133" si="24">IF(B70="","",IF(C69-E69-F69-H69&gt;0,C69-E69-F69-H69, 0))</f>
        <v>238010.09504274177</v>
      </c>
      <c r="D70" s="31">
        <f t="shared" si="3"/>
        <v>1342.0540575303476</v>
      </c>
      <c r="E70" s="31">
        <f t="shared" si="0"/>
        <v>0</v>
      </c>
      <c r="F70" s="31">
        <f t="shared" si="4"/>
        <v>350.34532818559023</v>
      </c>
      <c r="G70" s="31">
        <f t="shared" si="5"/>
        <v>991.70872934475733</v>
      </c>
      <c r="H70" s="58"/>
      <c r="I70" s="31">
        <f t="shared" si="6"/>
        <v>237659.74971455618</v>
      </c>
      <c r="J70" s="332"/>
      <c r="K70" s="57"/>
      <c r="L70" s="199"/>
      <c r="M70" s="20" t="str">
        <f t="shared" si="13"/>
        <v>38</v>
      </c>
      <c r="N70" s="31">
        <f t="shared" si="14"/>
        <v>238510.08233175651</v>
      </c>
      <c r="O70" s="31">
        <f t="shared" si="15"/>
        <v>1380.5092553547458</v>
      </c>
      <c r="P70" s="31">
        <f t="shared" si="16"/>
        <v>0</v>
      </c>
      <c r="Q70" s="31">
        <f t="shared" si="17"/>
        <v>337.02764515331114</v>
      </c>
      <c r="R70" s="31">
        <f t="shared" si="18"/>
        <v>1043.4816102014347</v>
      </c>
      <c r="S70" s="58"/>
      <c r="T70" s="31">
        <f t="shared" si="19"/>
        <v>238173.05468660319</v>
      </c>
      <c r="U70" s="332"/>
      <c r="V70" s="199"/>
      <c r="W70" s="56"/>
      <c r="X70" s="20" t="str">
        <f t="shared" si="20"/>
        <v/>
      </c>
      <c r="Y70" s="31" t="str">
        <f t="shared" si="7"/>
        <v/>
      </c>
      <c r="Z70" s="31" t="str">
        <f t="shared" si="8"/>
        <v/>
      </c>
      <c r="AA70" s="31" t="str">
        <f t="shared" si="1"/>
        <v/>
      </c>
      <c r="AB70" s="31" t="str">
        <f t="shared" si="23"/>
        <v/>
      </c>
      <c r="AC70" s="31" t="str">
        <f t="shared" si="10"/>
        <v/>
      </c>
      <c r="AD70" s="58"/>
      <c r="AE70" s="31">
        <f t="shared" si="11"/>
        <v>0</v>
      </c>
      <c r="AF70" s="332"/>
      <c r="AG70" s="57"/>
    </row>
    <row r="71" spans="1:33" x14ac:dyDescent="0.2">
      <c r="A71" s="56"/>
      <c r="B71" s="20" t="str">
        <f t="shared" si="12"/>
        <v>39</v>
      </c>
      <c r="C71" s="31">
        <f t="shared" si="24"/>
        <v>237659.74971455618</v>
      </c>
      <c r="D71" s="31">
        <f t="shared" si="3"/>
        <v>1342.0540575303476</v>
      </c>
      <c r="E71" s="31">
        <f t="shared" si="0"/>
        <v>0</v>
      </c>
      <c r="F71" s="31">
        <f t="shared" si="4"/>
        <v>351.80510038636351</v>
      </c>
      <c r="G71" s="31">
        <f t="shared" si="5"/>
        <v>990.24895714398406</v>
      </c>
      <c r="H71" s="58"/>
      <c r="I71" s="31">
        <f t="shared" si="6"/>
        <v>237307.94461416983</v>
      </c>
      <c r="J71" s="332"/>
      <c r="K71" s="57"/>
      <c r="L71" s="199"/>
      <c r="M71" s="20" t="str">
        <f t="shared" si="13"/>
        <v>39</v>
      </c>
      <c r="N71" s="31">
        <f t="shared" si="14"/>
        <v>238173.05468660319</v>
      </c>
      <c r="O71" s="31">
        <f t="shared" si="15"/>
        <v>1380.5092553547458</v>
      </c>
      <c r="P71" s="31">
        <f t="shared" si="16"/>
        <v>0</v>
      </c>
      <c r="Q71" s="31">
        <f t="shared" si="17"/>
        <v>338.50214110085699</v>
      </c>
      <c r="R71" s="31">
        <f t="shared" si="18"/>
        <v>1042.0071142538889</v>
      </c>
      <c r="S71" s="58"/>
      <c r="T71" s="31">
        <f t="shared" si="19"/>
        <v>237834.55254550235</v>
      </c>
      <c r="U71" s="332"/>
      <c r="V71" s="199"/>
      <c r="W71" s="56"/>
      <c r="X71" s="20" t="str">
        <f t="shared" si="20"/>
        <v/>
      </c>
      <c r="Y71" s="31" t="str">
        <f t="shared" si="7"/>
        <v/>
      </c>
      <c r="Z71" s="31" t="str">
        <f t="shared" si="8"/>
        <v/>
      </c>
      <c r="AA71" s="31" t="str">
        <f t="shared" si="1"/>
        <v/>
      </c>
      <c r="AB71" s="31" t="str">
        <f t="shared" si="23"/>
        <v/>
      </c>
      <c r="AC71" s="31" t="str">
        <f t="shared" si="10"/>
        <v/>
      </c>
      <c r="AD71" s="58"/>
      <c r="AE71" s="31">
        <f t="shared" si="11"/>
        <v>0</v>
      </c>
      <c r="AF71" s="332"/>
      <c r="AG71" s="57"/>
    </row>
    <row r="72" spans="1:33" x14ac:dyDescent="0.2">
      <c r="A72" s="56"/>
      <c r="B72" s="20" t="str">
        <f t="shared" si="12"/>
        <v>40</v>
      </c>
      <c r="C72" s="31">
        <f t="shared" si="24"/>
        <v>237307.94461416983</v>
      </c>
      <c r="D72" s="31">
        <f t="shared" si="3"/>
        <v>1342.0540575303476</v>
      </c>
      <c r="E72" s="31">
        <f t="shared" si="0"/>
        <v>0</v>
      </c>
      <c r="F72" s="31">
        <f t="shared" si="4"/>
        <v>353.27095497130665</v>
      </c>
      <c r="G72" s="31">
        <f t="shared" si="5"/>
        <v>988.78310255904091</v>
      </c>
      <c r="H72" s="58"/>
      <c r="I72" s="31">
        <f t="shared" si="6"/>
        <v>236954.67365919851</v>
      </c>
      <c r="J72" s="332"/>
      <c r="K72" s="57"/>
      <c r="L72" s="199"/>
      <c r="M72" s="20" t="str">
        <f t="shared" si="13"/>
        <v>40</v>
      </c>
      <c r="N72" s="31">
        <f t="shared" si="14"/>
        <v>237834.55254550235</v>
      </c>
      <c r="O72" s="31">
        <f t="shared" si="15"/>
        <v>1380.5092553547458</v>
      </c>
      <c r="P72" s="31">
        <f t="shared" si="16"/>
        <v>0</v>
      </c>
      <c r="Q72" s="31">
        <f t="shared" si="17"/>
        <v>339.98308796817309</v>
      </c>
      <c r="R72" s="31">
        <f t="shared" si="18"/>
        <v>1040.5261673865728</v>
      </c>
      <c r="S72" s="58"/>
      <c r="T72" s="31">
        <f t="shared" si="19"/>
        <v>237494.56945753418</v>
      </c>
      <c r="U72" s="332"/>
      <c r="V72" s="199"/>
      <c r="W72" s="56"/>
      <c r="X72" s="20" t="str">
        <f t="shared" si="20"/>
        <v/>
      </c>
      <c r="Y72" s="31" t="str">
        <f t="shared" si="7"/>
        <v/>
      </c>
      <c r="Z72" s="31" t="str">
        <f t="shared" si="8"/>
        <v/>
      </c>
      <c r="AA72" s="31" t="str">
        <f t="shared" si="1"/>
        <v/>
      </c>
      <c r="AB72" s="31" t="str">
        <f t="shared" si="23"/>
        <v/>
      </c>
      <c r="AC72" s="31" t="str">
        <f t="shared" si="10"/>
        <v/>
      </c>
      <c r="AD72" s="58"/>
      <c r="AE72" s="31">
        <f t="shared" si="11"/>
        <v>0</v>
      </c>
      <c r="AF72" s="332"/>
      <c r="AG72" s="57"/>
    </row>
    <row r="73" spans="1:33" x14ac:dyDescent="0.2">
      <c r="A73" s="56"/>
      <c r="B73" s="20" t="str">
        <f t="shared" si="12"/>
        <v>41</v>
      </c>
      <c r="C73" s="31">
        <f t="shared" si="24"/>
        <v>236954.67365919851</v>
      </c>
      <c r="D73" s="31">
        <f t="shared" si="3"/>
        <v>1342.0540575303476</v>
      </c>
      <c r="E73" s="31">
        <f t="shared" si="0"/>
        <v>0</v>
      </c>
      <c r="F73" s="31">
        <f t="shared" si="4"/>
        <v>354.74291728368712</v>
      </c>
      <c r="G73" s="31">
        <f t="shared" si="5"/>
        <v>987.31114024666044</v>
      </c>
      <c r="H73" s="58"/>
      <c r="I73" s="31">
        <f t="shared" si="6"/>
        <v>236599.93074191481</v>
      </c>
      <c r="J73" s="332"/>
      <c r="K73" s="57"/>
      <c r="L73" s="199"/>
      <c r="M73" s="20" t="str">
        <f t="shared" si="13"/>
        <v>41</v>
      </c>
      <c r="N73" s="31">
        <f t="shared" si="14"/>
        <v>237494.56945753418</v>
      </c>
      <c r="O73" s="31">
        <f t="shared" si="15"/>
        <v>1380.5092553547458</v>
      </c>
      <c r="P73" s="31">
        <f t="shared" si="16"/>
        <v>0</v>
      </c>
      <c r="Q73" s="31">
        <f t="shared" si="17"/>
        <v>341.47051397803398</v>
      </c>
      <c r="R73" s="31">
        <f t="shared" si="18"/>
        <v>1039.0387413767119</v>
      </c>
      <c r="S73" s="58"/>
      <c r="T73" s="31">
        <f t="shared" si="19"/>
        <v>237153.09894355614</v>
      </c>
      <c r="U73" s="332"/>
      <c r="V73" s="199"/>
      <c r="W73" s="56"/>
      <c r="X73" s="20" t="str">
        <f t="shared" si="20"/>
        <v/>
      </c>
      <c r="Y73" s="31" t="str">
        <f t="shared" si="7"/>
        <v/>
      </c>
      <c r="Z73" s="31" t="str">
        <f t="shared" si="8"/>
        <v/>
      </c>
      <c r="AA73" s="31" t="str">
        <f t="shared" si="1"/>
        <v/>
      </c>
      <c r="AB73" s="31" t="str">
        <f t="shared" si="23"/>
        <v/>
      </c>
      <c r="AC73" s="31" t="str">
        <f t="shared" si="10"/>
        <v/>
      </c>
      <c r="AD73" s="58"/>
      <c r="AE73" s="31">
        <f t="shared" si="11"/>
        <v>0</v>
      </c>
      <c r="AF73" s="332"/>
      <c r="AG73" s="57"/>
    </row>
    <row r="74" spans="1:33" x14ac:dyDescent="0.2">
      <c r="A74" s="56"/>
      <c r="B74" s="20" t="str">
        <f t="shared" si="12"/>
        <v>42</v>
      </c>
      <c r="C74" s="31">
        <f t="shared" si="24"/>
        <v>236599.93074191481</v>
      </c>
      <c r="D74" s="31">
        <f t="shared" si="3"/>
        <v>1342.0540575303476</v>
      </c>
      <c r="E74" s="31">
        <f t="shared" si="0"/>
        <v>0</v>
      </c>
      <c r="F74" s="31">
        <f t="shared" si="4"/>
        <v>356.22101277236925</v>
      </c>
      <c r="G74" s="31">
        <f t="shared" si="5"/>
        <v>985.83304475797831</v>
      </c>
      <c r="H74" s="58"/>
      <c r="I74" s="31">
        <f t="shared" si="6"/>
        <v>236243.70972914243</v>
      </c>
      <c r="J74" s="332"/>
      <c r="K74" s="57"/>
      <c r="L74" s="199"/>
      <c r="M74" s="20" t="str">
        <f t="shared" si="13"/>
        <v>42</v>
      </c>
      <c r="N74" s="31">
        <f t="shared" si="14"/>
        <v>237153.09894355614</v>
      </c>
      <c r="O74" s="31">
        <f t="shared" si="15"/>
        <v>1380.5092553547458</v>
      </c>
      <c r="P74" s="31">
        <f t="shared" si="16"/>
        <v>0</v>
      </c>
      <c r="Q74" s="31">
        <f t="shared" si="17"/>
        <v>342.96444747668784</v>
      </c>
      <c r="R74" s="31">
        <f t="shared" si="18"/>
        <v>1037.544807878058</v>
      </c>
      <c r="S74" s="58"/>
      <c r="T74" s="31">
        <f t="shared" si="19"/>
        <v>236810.13449607944</v>
      </c>
      <c r="U74" s="332"/>
      <c r="V74" s="199"/>
      <c r="W74" s="56"/>
      <c r="X74" s="20" t="str">
        <f t="shared" si="20"/>
        <v/>
      </c>
      <c r="Y74" s="31" t="str">
        <f t="shared" si="7"/>
        <v/>
      </c>
      <c r="Z74" s="31" t="str">
        <f t="shared" si="8"/>
        <v/>
      </c>
      <c r="AA74" s="31" t="str">
        <f t="shared" si="1"/>
        <v/>
      </c>
      <c r="AB74" s="31" t="str">
        <f t="shared" si="23"/>
        <v/>
      </c>
      <c r="AC74" s="31" t="str">
        <f t="shared" si="10"/>
        <v/>
      </c>
      <c r="AD74" s="58"/>
      <c r="AE74" s="31">
        <f t="shared" si="11"/>
        <v>0</v>
      </c>
      <c r="AF74" s="332"/>
      <c r="AG74" s="57"/>
    </row>
    <row r="75" spans="1:33" x14ac:dyDescent="0.2">
      <c r="A75" s="56"/>
      <c r="B75" s="20" t="str">
        <f t="shared" si="12"/>
        <v>43</v>
      </c>
      <c r="C75" s="31">
        <f t="shared" si="24"/>
        <v>236243.70972914243</v>
      </c>
      <c r="D75" s="31">
        <f t="shared" si="3"/>
        <v>1342.0540575303476</v>
      </c>
      <c r="E75" s="31">
        <f t="shared" si="0"/>
        <v>0</v>
      </c>
      <c r="F75" s="31">
        <f t="shared" si="4"/>
        <v>357.70526699225411</v>
      </c>
      <c r="G75" s="31">
        <f t="shared" si="5"/>
        <v>984.34879053809345</v>
      </c>
      <c r="H75" s="58"/>
      <c r="I75" s="31">
        <f t="shared" si="6"/>
        <v>235886.00446215019</v>
      </c>
      <c r="J75" s="332"/>
      <c r="K75" s="57"/>
      <c r="L75" s="199"/>
      <c r="M75" s="20" t="str">
        <f t="shared" si="13"/>
        <v>43</v>
      </c>
      <c r="N75" s="31">
        <f t="shared" si="14"/>
        <v>236810.13449607944</v>
      </c>
      <c r="O75" s="31">
        <f t="shared" si="15"/>
        <v>1380.5092553547458</v>
      </c>
      <c r="P75" s="31">
        <f t="shared" si="16"/>
        <v>0</v>
      </c>
      <c r="Q75" s="31">
        <f t="shared" si="17"/>
        <v>344.46491693439839</v>
      </c>
      <c r="R75" s="31">
        <f t="shared" si="18"/>
        <v>1036.0443384203475</v>
      </c>
      <c r="S75" s="58"/>
      <c r="T75" s="31">
        <f t="shared" si="19"/>
        <v>236465.66957914503</v>
      </c>
      <c r="U75" s="332"/>
      <c r="V75" s="199"/>
      <c r="W75" s="56"/>
      <c r="X75" s="20" t="str">
        <f t="shared" si="20"/>
        <v/>
      </c>
      <c r="Y75" s="31" t="str">
        <f t="shared" si="7"/>
        <v/>
      </c>
      <c r="Z75" s="31" t="str">
        <f t="shared" si="8"/>
        <v/>
      </c>
      <c r="AA75" s="31" t="str">
        <f t="shared" si="1"/>
        <v/>
      </c>
      <c r="AB75" s="31" t="str">
        <f t="shared" si="23"/>
        <v/>
      </c>
      <c r="AC75" s="31" t="str">
        <f t="shared" si="10"/>
        <v/>
      </c>
      <c r="AD75" s="58"/>
      <c r="AE75" s="31">
        <f t="shared" si="11"/>
        <v>0</v>
      </c>
      <c r="AF75" s="332"/>
      <c r="AG75" s="57"/>
    </row>
    <row r="76" spans="1:33" x14ac:dyDescent="0.2">
      <c r="A76" s="56"/>
      <c r="B76" s="20" t="str">
        <f t="shared" si="12"/>
        <v>44</v>
      </c>
      <c r="C76" s="31">
        <f t="shared" si="24"/>
        <v>235886.00446215019</v>
      </c>
      <c r="D76" s="31">
        <f t="shared" si="3"/>
        <v>1342.0540575303476</v>
      </c>
      <c r="E76" s="31">
        <f t="shared" si="0"/>
        <v>0</v>
      </c>
      <c r="F76" s="31">
        <f t="shared" si="4"/>
        <v>359.19570560472175</v>
      </c>
      <c r="G76" s="31">
        <f t="shared" si="5"/>
        <v>982.85835192562581</v>
      </c>
      <c r="H76" s="58"/>
      <c r="I76" s="31">
        <f t="shared" si="6"/>
        <v>235526.80875654548</v>
      </c>
      <c r="J76" s="332"/>
      <c r="K76" s="57"/>
      <c r="L76" s="199"/>
      <c r="M76" s="20" t="str">
        <f t="shared" si="13"/>
        <v>44</v>
      </c>
      <c r="N76" s="31">
        <f t="shared" si="14"/>
        <v>236465.66957914503</v>
      </c>
      <c r="O76" s="31">
        <f t="shared" si="15"/>
        <v>1380.5092553547458</v>
      </c>
      <c r="P76" s="31">
        <f t="shared" si="16"/>
        <v>0</v>
      </c>
      <c r="Q76" s="31">
        <f t="shared" si="17"/>
        <v>345.97195094598646</v>
      </c>
      <c r="R76" s="31">
        <f t="shared" si="18"/>
        <v>1034.5373044087594</v>
      </c>
      <c r="S76" s="58"/>
      <c r="T76" s="31">
        <f t="shared" si="19"/>
        <v>236119.69762819904</v>
      </c>
      <c r="U76" s="332"/>
      <c r="V76" s="199"/>
      <c r="W76" s="56"/>
      <c r="X76" s="20" t="str">
        <f t="shared" si="20"/>
        <v/>
      </c>
      <c r="Y76" s="31" t="str">
        <f t="shared" si="7"/>
        <v/>
      </c>
      <c r="Z76" s="31" t="str">
        <f t="shared" si="8"/>
        <v/>
      </c>
      <c r="AA76" s="31" t="str">
        <f t="shared" si="1"/>
        <v/>
      </c>
      <c r="AB76" s="31" t="str">
        <f t="shared" si="23"/>
        <v/>
      </c>
      <c r="AC76" s="31" t="str">
        <f t="shared" si="10"/>
        <v/>
      </c>
      <c r="AD76" s="58"/>
      <c r="AE76" s="31">
        <f t="shared" si="11"/>
        <v>0</v>
      </c>
      <c r="AF76" s="332"/>
      <c r="AG76" s="57"/>
    </row>
    <row r="77" spans="1:33" x14ac:dyDescent="0.2">
      <c r="A77" s="56"/>
      <c r="B77" s="20" t="str">
        <f t="shared" si="12"/>
        <v>45</v>
      </c>
      <c r="C77" s="31">
        <f t="shared" si="24"/>
        <v>235526.80875654548</v>
      </c>
      <c r="D77" s="31">
        <f t="shared" si="3"/>
        <v>1342.0540575303476</v>
      </c>
      <c r="E77" s="31">
        <f t="shared" si="0"/>
        <v>0</v>
      </c>
      <c r="F77" s="31">
        <f t="shared" si="4"/>
        <v>360.69235437807481</v>
      </c>
      <c r="G77" s="31">
        <f t="shared" si="5"/>
        <v>981.36170315227275</v>
      </c>
      <c r="H77" s="58"/>
      <c r="I77" s="31">
        <f t="shared" si="6"/>
        <v>235166.11640216739</v>
      </c>
      <c r="J77" s="332"/>
      <c r="K77" s="57"/>
      <c r="L77" s="199"/>
      <c r="M77" s="20" t="str">
        <f t="shared" si="13"/>
        <v>45</v>
      </c>
      <c r="N77" s="31">
        <f t="shared" si="14"/>
        <v>236119.69762819904</v>
      </c>
      <c r="O77" s="31">
        <f t="shared" si="15"/>
        <v>1380.5092553547458</v>
      </c>
      <c r="P77" s="31">
        <f t="shared" si="16"/>
        <v>0</v>
      </c>
      <c r="Q77" s="31">
        <f t="shared" si="17"/>
        <v>347.48557823137526</v>
      </c>
      <c r="R77" s="31">
        <f t="shared" si="18"/>
        <v>1033.0236771233706</v>
      </c>
      <c r="S77" s="58"/>
      <c r="T77" s="31">
        <f t="shared" si="19"/>
        <v>235772.21204996767</v>
      </c>
      <c r="U77" s="332"/>
      <c r="V77" s="199"/>
      <c r="W77" s="56"/>
      <c r="X77" s="20" t="str">
        <f t="shared" si="20"/>
        <v/>
      </c>
      <c r="Y77" s="31" t="str">
        <f t="shared" si="7"/>
        <v/>
      </c>
      <c r="Z77" s="31" t="str">
        <f t="shared" si="8"/>
        <v/>
      </c>
      <c r="AA77" s="31" t="str">
        <f t="shared" si="1"/>
        <v/>
      </c>
      <c r="AB77" s="31" t="str">
        <f t="shared" si="23"/>
        <v/>
      </c>
      <c r="AC77" s="31" t="str">
        <f t="shared" si="10"/>
        <v/>
      </c>
      <c r="AD77" s="58"/>
      <c r="AE77" s="31">
        <f t="shared" si="11"/>
        <v>0</v>
      </c>
      <c r="AF77" s="332"/>
      <c r="AG77" s="57"/>
    </row>
    <row r="78" spans="1:33" x14ac:dyDescent="0.2">
      <c r="A78" s="56"/>
      <c r="B78" s="20" t="str">
        <f t="shared" si="12"/>
        <v>46</v>
      </c>
      <c r="C78" s="31">
        <f t="shared" si="24"/>
        <v>235166.11640216739</v>
      </c>
      <c r="D78" s="31">
        <f t="shared" si="3"/>
        <v>1342.0540575303476</v>
      </c>
      <c r="E78" s="31">
        <f t="shared" si="0"/>
        <v>0</v>
      </c>
      <c r="F78" s="31">
        <f t="shared" si="4"/>
        <v>362.19523918798347</v>
      </c>
      <c r="G78" s="31">
        <f t="shared" si="5"/>
        <v>979.85881834236409</v>
      </c>
      <c r="H78" s="58"/>
      <c r="I78" s="31">
        <f t="shared" si="6"/>
        <v>234803.92116297942</v>
      </c>
      <c r="J78" s="332"/>
      <c r="K78" s="57"/>
      <c r="L78" s="199"/>
      <c r="M78" s="20" t="str">
        <f t="shared" si="13"/>
        <v>46</v>
      </c>
      <c r="N78" s="31">
        <f t="shared" si="14"/>
        <v>235772.21204996767</v>
      </c>
      <c r="O78" s="31">
        <f t="shared" si="15"/>
        <v>1380.5092553547458</v>
      </c>
      <c r="P78" s="31">
        <f t="shared" si="16"/>
        <v>0</v>
      </c>
      <c r="Q78" s="31">
        <f t="shared" si="17"/>
        <v>349.00582763613738</v>
      </c>
      <c r="R78" s="31">
        <f t="shared" si="18"/>
        <v>1031.5034277186085</v>
      </c>
      <c r="S78" s="58"/>
      <c r="T78" s="31">
        <f t="shared" si="19"/>
        <v>235423.20622233153</v>
      </c>
      <c r="U78" s="332"/>
      <c r="V78" s="199"/>
      <c r="W78" s="56"/>
      <c r="X78" s="20" t="str">
        <f t="shared" si="20"/>
        <v/>
      </c>
      <c r="Y78" s="31" t="str">
        <f t="shared" si="7"/>
        <v/>
      </c>
      <c r="Z78" s="31" t="str">
        <f t="shared" si="8"/>
        <v/>
      </c>
      <c r="AA78" s="31" t="str">
        <f t="shared" si="1"/>
        <v/>
      </c>
      <c r="AB78" s="31" t="str">
        <f t="shared" si="23"/>
        <v/>
      </c>
      <c r="AC78" s="31" t="str">
        <f t="shared" si="10"/>
        <v/>
      </c>
      <c r="AD78" s="58"/>
      <c r="AE78" s="31">
        <f t="shared" si="11"/>
        <v>0</v>
      </c>
      <c r="AF78" s="332"/>
      <c r="AG78" s="57"/>
    </row>
    <row r="79" spans="1:33" x14ac:dyDescent="0.2">
      <c r="A79" s="56"/>
      <c r="B79" s="20" t="str">
        <f t="shared" si="12"/>
        <v>47</v>
      </c>
      <c r="C79" s="31">
        <f t="shared" si="24"/>
        <v>234803.92116297942</v>
      </c>
      <c r="D79" s="31">
        <f t="shared" si="3"/>
        <v>1342.0540575303476</v>
      </c>
      <c r="E79" s="31">
        <f t="shared" si="0"/>
        <v>0</v>
      </c>
      <c r="F79" s="31">
        <f t="shared" si="4"/>
        <v>363.7043860179333</v>
      </c>
      <c r="G79" s="31">
        <f t="shared" si="5"/>
        <v>978.34967151241426</v>
      </c>
      <c r="H79" s="58"/>
      <c r="I79" s="31">
        <f t="shared" si="6"/>
        <v>234440.21677696149</v>
      </c>
      <c r="J79" s="332"/>
      <c r="K79" s="57"/>
      <c r="L79" s="199"/>
      <c r="M79" s="20" t="str">
        <f t="shared" si="13"/>
        <v>47</v>
      </c>
      <c r="N79" s="31">
        <f t="shared" si="14"/>
        <v>235423.20622233153</v>
      </c>
      <c r="O79" s="31">
        <f t="shared" si="15"/>
        <v>1380.5092553547458</v>
      </c>
      <c r="P79" s="31">
        <f t="shared" si="16"/>
        <v>0</v>
      </c>
      <c r="Q79" s="31">
        <f t="shared" si="17"/>
        <v>350.53272813204558</v>
      </c>
      <c r="R79" s="31">
        <f t="shared" si="18"/>
        <v>1029.9765272227003</v>
      </c>
      <c r="S79" s="58"/>
      <c r="T79" s="31">
        <f t="shared" si="19"/>
        <v>235072.67349419949</v>
      </c>
      <c r="U79" s="332"/>
      <c r="V79" s="199"/>
      <c r="W79" s="56"/>
      <c r="X79" s="20" t="str">
        <f t="shared" si="20"/>
        <v/>
      </c>
      <c r="Y79" s="31" t="str">
        <f t="shared" si="7"/>
        <v/>
      </c>
      <c r="Z79" s="31" t="str">
        <f t="shared" si="8"/>
        <v/>
      </c>
      <c r="AA79" s="31" t="str">
        <f t="shared" si="1"/>
        <v/>
      </c>
      <c r="AB79" s="31" t="str">
        <f t="shared" si="23"/>
        <v/>
      </c>
      <c r="AC79" s="31" t="str">
        <f t="shared" si="10"/>
        <v/>
      </c>
      <c r="AD79" s="58"/>
      <c r="AE79" s="31">
        <f t="shared" si="11"/>
        <v>0</v>
      </c>
      <c r="AF79" s="332"/>
      <c r="AG79" s="57"/>
    </row>
    <row r="80" spans="1:33" x14ac:dyDescent="0.2">
      <c r="A80" s="56"/>
      <c r="B80" s="20" t="str">
        <f t="shared" si="12"/>
        <v>48</v>
      </c>
      <c r="C80" s="31">
        <f t="shared" si="24"/>
        <v>234440.21677696149</v>
      </c>
      <c r="D80" s="31">
        <f t="shared" si="3"/>
        <v>1342.0540575303476</v>
      </c>
      <c r="E80" s="31">
        <f t="shared" si="0"/>
        <v>0</v>
      </c>
      <c r="F80" s="31">
        <f t="shared" si="4"/>
        <v>365.21982095967473</v>
      </c>
      <c r="G80" s="31">
        <f t="shared" si="5"/>
        <v>976.83423657067283</v>
      </c>
      <c r="H80" s="58"/>
      <c r="I80" s="31">
        <f t="shared" si="6"/>
        <v>234074.99695600182</v>
      </c>
      <c r="J80" s="332"/>
      <c r="K80" s="57"/>
      <c r="L80" s="199"/>
      <c r="M80" s="20" t="str">
        <f t="shared" si="13"/>
        <v>48</v>
      </c>
      <c r="N80" s="31">
        <f t="shared" si="14"/>
        <v>235072.67349419949</v>
      </c>
      <c r="O80" s="31">
        <f t="shared" si="15"/>
        <v>1380.5092553547458</v>
      </c>
      <c r="P80" s="31">
        <f t="shared" si="16"/>
        <v>0</v>
      </c>
      <c r="Q80" s="31">
        <f t="shared" si="17"/>
        <v>352.06630881762317</v>
      </c>
      <c r="R80" s="31">
        <f t="shared" si="18"/>
        <v>1028.4429465371227</v>
      </c>
      <c r="S80" s="58"/>
      <c r="T80" s="31">
        <f t="shared" si="19"/>
        <v>234720.60718538187</v>
      </c>
      <c r="U80" s="332"/>
      <c r="V80" s="199"/>
      <c r="W80" s="56"/>
      <c r="X80" s="20" t="str">
        <f t="shared" si="20"/>
        <v/>
      </c>
      <c r="Y80" s="31" t="str">
        <f t="shared" si="7"/>
        <v/>
      </c>
      <c r="Z80" s="31" t="str">
        <f t="shared" si="8"/>
        <v/>
      </c>
      <c r="AA80" s="31" t="str">
        <f t="shared" si="1"/>
        <v/>
      </c>
      <c r="AB80" s="31" t="str">
        <f t="shared" si="23"/>
        <v/>
      </c>
      <c r="AC80" s="31" t="str">
        <f t="shared" si="10"/>
        <v/>
      </c>
      <c r="AD80" s="58"/>
      <c r="AE80" s="31">
        <f t="shared" si="11"/>
        <v>0</v>
      </c>
      <c r="AF80" s="332"/>
      <c r="AG80" s="57"/>
    </row>
    <row r="81" spans="1:33" x14ac:dyDescent="0.2">
      <c r="A81" s="56"/>
      <c r="B81" s="20" t="str">
        <f t="shared" si="12"/>
        <v>49</v>
      </c>
      <c r="C81" s="31">
        <f t="shared" si="24"/>
        <v>234074.99695600182</v>
      </c>
      <c r="D81" s="31">
        <f t="shared" si="3"/>
        <v>1342.0540575303476</v>
      </c>
      <c r="E81" s="31">
        <f t="shared" si="0"/>
        <v>0</v>
      </c>
      <c r="F81" s="31">
        <f t="shared" si="4"/>
        <v>366.7415702136733</v>
      </c>
      <c r="G81" s="31">
        <f t="shared" si="5"/>
        <v>975.31248731667426</v>
      </c>
      <c r="H81" s="58"/>
      <c r="I81" s="31">
        <f t="shared" si="6"/>
        <v>233708.25538578816</v>
      </c>
      <c r="J81" s="332"/>
      <c r="K81" s="57"/>
      <c r="L81" s="199"/>
      <c r="M81" s="20" t="str">
        <f t="shared" si="13"/>
        <v>49</v>
      </c>
      <c r="N81" s="31">
        <f t="shared" si="14"/>
        <v>234720.60718538187</v>
      </c>
      <c r="O81" s="31">
        <f t="shared" si="15"/>
        <v>1380.5092553547458</v>
      </c>
      <c r="P81" s="31">
        <f t="shared" si="16"/>
        <v>0</v>
      </c>
      <c r="Q81" s="31">
        <f t="shared" si="17"/>
        <v>353.60659891870023</v>
      </c>
      <c r="R81" s="31">
        <f t="shared" si="18"/>
        <v>1026.9026564360456</v>
      </c>
      <c r="S81" s="58"/>
      <c r="T81" s="31">
        <f t="shared" si="19"/>
        <v>234367.00058646317</v>
      </c>
      <c r="U81" s="332"/>
      <c r="V81" s="199"/>
      <c r="W81" s="56"/>
      <c r="X81" s="20" t="str">
        <f t="shared" si="20"/>
        <v/>
      </c>
      <c r="Y81" s="31" t="str">
        <f t="shared" si="7"/>
        <v/>
      </c>
      <c r="Z81" s="31" t="str">
        <f t="shared" si="8"/>
        <v/>
      </c>
      <c r="AA81" s="31" t="str">
        <f t="shared" si="1"/>
        <v/>
      </c>
      <c r="AB81" s="31" t="str">
        <f t="shared" si="23"/>
        <v/>
      </c>
      <c r="AC81" s="31" t="str">
        <f t="shared" si="10"/>
        <v/>
      </c>
      <c r="AD81" s="58"/>
      <c r="AE81" s="31">
        <f t="shared" si="11"/>
        <v>0</v>
      </c>
      <c r="AF81" s="332"/>
      <c r="AG81" s="57"/>
    </row>
    <row r="82" spans="1:33" x14ac:dyDescent="0.2">
      <c r="A82" s="56"/>
      <c r="B82" s="20" t="str">
        <f t="shared" si="12"/>
        <v>50</v>
      </c>
      <c r="C82" s="31">
        <f t="shared" si="24"/>
        <v>233708.25538578816</v>
      </c>
      <c r="D82" s="31">
        <f t="shared" si="3"/>
        <v>1342.0540575303476</v>
      </c>
      <c r="E82" s="31">
        <f t="shared" si="0"/>
        <v>0</v>
      </c>
      <c r="F82" s="31">
        <f t="shared" si="4"/>
        <v>368.26966008956356</v>
      </c>
      <c r="G82" s="31">
        <f t="shared" si="5"/>
        <v>973.78439744078401</v>
      </c>
      <c r="H82" s="58"/>
      <c r="I82" s="31">
        <f t="shared" si="6"/>
        <v>233339.98572569859</v>
      </c>
      <c r="J82" s="332"/>
      <c r="K82" s="57"/>
      <c r="L82" s="199"/>
      <c r="M82" s="20" t="str">
        <f t="shared" si="13"/>
        <v>50</v>
      </c>
      <c r="N82" s="31">
        <f t="shared" si="14"/>
        <v>234367.00058646317</v>
      </c>
      <c r="O82" s="31">
        <f t="shared" si="15"/>
        <v>1380.5092553547458</v>
      </c>
      <c r="P82" s="31">
        <f t="shared" si="16"/>
        <v>0</v>
      </c>
      <c r="Q82" s="31">
        <f t="shared" si="17"/>
        <v>355.15362778896952</v>
      </c>
      <c r="R82" s="31">
        <f t="shared" si="18"/>
        <v>1025.3556275657763</v>
      </c>
      <c r="S82" s="58"/>
      <c r="T82" s="31">
        <f t="shared" si="19"/>
        <v>234011.8469586742</v>
      </c>
      <c r="U82" s="332"/>
      <c r="V82" s="199"/>
      <c r="W82" s="56"/>
      <c r="X82" s="20" t="str">
        <f t="shared" si="20"/>
        <v/>
      </c>
      <c r="Y82" s="31" t="str">
        <f t="shared" si="7"/>
        <v/>
      </c>
      <c r="Z82" s="31" t="str">
        <f t="shared" si="8"/>
        <v/>
      </c>
      <c r="AA82" s="31" t="str">
        <f t="shared" si="1"/>
        <v/>
      </c>
      <c r="AB82" s="31" t="str">
        <f t="shared" si="23"/>
        <v/>
      </c>
      <c r="AC82" s="31" t="str">
        <f t="shared" si="10"/>
        <v/>
      </c>
      <c r="AD82" s="58"/>
      <c r="AE82" s="31">
        <f t="shared" si="11"/>
        <v>0</v>
      </c>
      <c r="AF82" s="332"/>
      <c r="AG82" s="57"/>
    </row>
    <row r="83" spans="1:33" x14ac:dyDescent="0.2">
      <c r="A83" s="56"/>
      <c r="B83" s="20" t="str">
        <f t="shared" si="12"/>
        <v>51</v>
      </c>
      <c r="C83" s="31">
        <f t="shared" si="24"/>
        <v>233339.98572569859</v>
      </c>
      <c r="D83" s="31">
        <f t="shared" si="3"/>
        <v>1342.0540575303476</v>
      </c>
      <c r="E83" s="31">
        <f t="shared" si="0"/>
        <v>0</v>
      </c>
      <c r="F83" s="31">
        <f t="shared" si="4"/>
        <v>369.80411700660352</v>
      </c>
      <c r="G83" s="31">
        <f t="shared" si="5"/>
        <v>972.24994052374404</v>
      </c>
      <c r="H83" s="58"/>
      <c r="I83" s="31">
        <f t="shared" si="6"/>
        <v>232970.18160869199</v>
      </c>
      <c r="J83" s="332"/>
      <c r="K83" s="57"/>
      <c r="L83" s="199"/>
      <c r="M83" s="20" t="str">
        <f t="shared" si="13"/>
        <v>51</v>
      </c>
      <c r="N83" s="31">
        <f t="shared" si="14"/>
        <v>234011.8469586742</v>
      </c>
      <c r="O83" s="31">
        <f t="shared" si="15"/>
        <v>1380.5092553547458</v>
      </c>
      <c r="P83" s="31">
        <f t="shared" si="16"/>
        <v>0</v>
      </c>
      <c r="Q83" s="31">
        <f t="shared" si="17"/>
        <v>356.70742491054637</v>
      </c>
      <c r="R83" s="31">
        <f t="shared" si="18"/>
        <v>1023.8018304441995</v>
      </c>
      <c r="S83" s="58"/>
      <c r="T83" s="31">
        <f t="shared" si="19"/>
        <v>233655.13953376366</v>
      </c>
      <c r="U83" s="332"/>
      <c r="V83" s="199"/>
      <c r="W83" s="56"/>
      <c r="X83" s="20" t="str">
        <f t="shared" si="20"/>
        <v/>
      </c>
      <c r="Y83" s="31" t="str">
        <f t="shared" si="7"/>
        <v/>
      </c>
      <c r="Z83" s="31" t="str">
        <f t="shared" si="8"/>
        <v/>
      </c>
      <c r="AA83" s="31" t="str">
        <f t="shared" si="1"/>
        <v/>
      </c>
      <c r="AB83" s="31" t="str">
        <f t="shared" si="23"/>
        <v/>
      </c>
      <c r="AC83" s="31" t="str">
        <f t="shared" si="10"/>
        <v/>
      </c>
      <c r="AD83" s="58"/>
      <c r="AE83" s="31">
        <f t="shared" si="11"/>
        <v>0</v>
      </c>
      <c r="AF83" s="332"/>
      <c r="AG83" s="57"/>
    </row>
    <row r="84" spans="1:33" x14ac:dyDescent="0.2">
      <c r="A84" s="56"/>
      <c r="B84" s="20" t="str">
        <f t="shared" si="12"/>
        <v>52</v>
      </c>
      <c r="C84" s="31">
        <f t="shared" si="24"/>
        <v>232970.18160869199</v>
      </c>
      <c r="D84" s="31">
        <f t="shared" si="3"/>
        <v>1342.0540575303476</v>
      </c>
      <c r="E84" s="31">
        <f t="shared" si="0"/>
        <v>0</v>
      </c>
      <c r="F84" s="31">
        <f t="shared" si="4"/>
        <v>371.34496749413097</v>
      </c>
      <c r="G84" s="31">
        <f t="shared" si="5"/>
        <v>970.70909003621659</v>
      </c>
      <c r="H84" s="58"/>
      <c r="I84" s="31">
        <f t="shared" si="6"/>
        <v>232598.83664119785</v>
      </c>
      <c r="J84" s="332"/>
      <c r="K84" s="57"/>
      <c r="L84" s="199"/>
      <c r="M84" s="20" t="str">
        <f t="shared" si="13"/>
        <v>52</v>
      </c>
      <c r="N84" s="31">
        <f t="shared" si="14"/>
        <v>233655.13953376366</v>
      </c>
      <c r="O84" s="31">
        <f t="shared" si="15"/>
        <v>1380.5092553547458</v>
      </c>
      <c r="P84" s="31">
        <f t="shared" si="16"/>
        <v>0</v>
      </c>
      <c r="Q84" s="31">
        <f t="shared" si="17"/>
        <v>358.26801989452997</v>
      </c>
      <c r="R84" s="31">
        <f t="shared" si="18"/>
        <v>1022.2412354602159</v>
      </c>
      <c r="S84" s="58"/>
      <c r="T84" s="31">
        <f t="shared" si="19"/>
        <v>233296.87151386915</v>
      </c>
      <c r="U84" s="332"/>
      <c r="V84" s="199"/>
      <c r="W84" s="56"/>
      <c r="X84" s="20" t="str">
        <f t="shared" si="20"/>
        <v/>
      </c>
      <c r="Y84" s="31" t="str">
        <f t="shared" si="7"/>
        <v/>
      </c>
      <c r="Z84" s="31" t="str">
        <f t="shared" si="8"/>
        <v/>
      </c>
      <c r="AA84" s="31" t="str">
        <f t="shared" si="1"/>
        <v/>
      </c>
      <c r="AB84" s="31" t="str">
        <f t="shared" si="23"/>
        <v/>
      </c>
      <c r="AC84" s="31" t="str">
        <f t="shared" si="10"/>
        <v/>
      </c>
      <c r="AD84" s="58"/>
      <c r="AE84" s="31">
        <f t="shared" si="11"/>
        <v>0</v>
      </c>
      <c r="AF84" s="332"/>
      <c r="AG84" s="57"/>
    </row>
    <row r="85" spans="1:33" x14ac:dyDescent="0.2">
      <c r="A85" s="56"/>
      <c r="B85" s="20" t="str">
        <f t="shared" si="12"/>
        <v>53</v>
      </c>
      <c r="C85" s="31">
        <f t="shared" si="24"/>
        <v>232598.83664119785</v>
      </c>
      <c r="D85" s="31">
        <f t="shared" si="3"/>
        <v>1342.0540575303476</v>
      </c>
      <c r="E85" s="31">
        <f t="shared" si="0"/>
        <v>0</v>
      </c>
      <c r="F85" s="31">
        <f t="shared" si="4"/>
        <v>372.89223819202323</v>
      </c>
      <c r="G85" s="31">
        <f t="shared" si="5"/>
        <v>969.16181933832434</v>
      </c>
      <c r="H85" s="58"/>
      <c r="I85" s="31">
        <f t="shared" si="6"/>
        <v>232225.94440300582</v>
      </c>
      <c r="J85" s="332"/>
      <c r="K85" s="57"/>
      <c r="L85" s="199"/>
      <c r="M85" s="20" t="str">
        <f t="shared" si="13"/>
        <v>53</v>
      </c>
      <c r="N85" s="31">
        <f t="shared" si="14"/>
        <v>233296.87151386915</v>
      </c>
      <c r="O85" s="31">
        <f t="shared" si="15"/>
        <v>1380.5092553547458</v>
      </c>
      <c r="P85" s="31">
        <f t="shared" si="16"/>
        <v>0</v>
      </c>
      <c r="Q85" s="31">
        <f t="shared" si="17"/>
        <v>359.83544248156841</v>
      </c>
      <c r="R85" s="31">
        <f t="shared" si="18"/>
        <v>1020.6738128731774</v>
      </c>
      <c r="S85" s="58"/>
      <c r="T85" s="31">
        <f t="shared" si="19"/>
        <v>232937.03607138759</v>
      </c>
      <c r="U85" s="332"/>
      <c r="V85" s="199"/>
      <c r="W85" s="56"/>
      <c r="X85" s="20" t="str">
        <f t="shared" si="20"/>
        <v/>
      </c>
      <c r="Y85" s="31" t="str">
        <f t="shared" si="7"/>
        <v/>
      </c>
      <c r="Z85" s="31" t="str">
        <f t="shared" si="8"/>
        <v/>
      </c>
      <c r="AA85" s="31" t="str">
        <f t="shared" si="1"/>
        <v/>
      </c>
      <c r="AB85" s="31" t="str">
        <f t="shared" si="23"/>
        <v/>
      </c>
      <c r="AC85" s="31" t="str">
        <f t="shared" si="10"/>
        <v/>
      </c>
      <c r="AD85" s="58"/>
      <c r="AE85" s="31">
        <f t="shared" si="11"/>
        <v>0</v>
      </c>
      <c r="AF85" s="332"/>
      <c r="AG85" s="57"/>
    </row>
    <row r="86" spans="1:33" x14ac:dyDescent="0.2">
      <c r="A86" s="56"/>
      <c r="B86" s="20" t="str">
        <f t="shared" si="12"/>
        <v>54</v>
      </c>
      <c r="C86" s="31">
        <f t="shared" si="24"/>
        <v>232225.94440300582</v>
      </c>
      <c r="D86" s="31">
        <f t="shared" si="3"/>
        <v>1342.0540575303476</v>
      </c>
      <c r="E86" s="31">
        <f t="shared" si="0"/>
        <v>0</v>
      </c>
      <c r="F86" s="31">
        <f t="shared" si="4"/>
        <v>374.44595585115667</v>
      </c>
      <c r="G86" s="31">
        <f t="shared" si="5"/>
        <v>967.6081016791909</v>
      </c>
      <c r="H86" s="58"/>
      <c r="I86" s="31">
        <f t="shared" si="6"/>
        <v>231851.49844715468</v>
      </c>
      <c r="J86" s="332"/>
      <c r="K86" s="57"/>
      <c r="L86" s="199"/>
      <c r="M86" s="20" t="str">
        <f t="shared" si="13"/>
        <v>54</v>
      </c>
      <c r="N86" s="31">
        <f t="shared" si="14"/>
        <v>232937.03607138759</v>
      </c>
      <c r="O86" s="31">
        <f t="shared" si="15"/>
        <v>1380.5092553547458</v>
      </c>
      <c r="P86" s="31">
        <f t="shared" si="16"/>
        <v>0</v>
      </c>
      <c r="Q86" s="31">
        <f t="shared" si="17"/>
        <v>361.40972254242524</v>
      </c>
      <c r="R86" s="31">
        <f t="shared" si="18"/>
        <v>1019.0995328123206</v>
      </c>
      <c r="S86" s="58"/>
      <c r="T86" s="31">
        <f t="shared" si="19"/>
        <v>232575.62634884517</v>
      </c>
      <c r="U86" s="332"/>
      <c r="V86" s="199"/>
      <c r="W86" s="56"/>
      <c r="X86" s="20" t="str">
        <f t="shared" si="20"/>
        <v/>
      </c>
      <c r="Y86" s="31" t="str">
        <f t="shared" si="7"/>
        <v/>
      </c>
      <c r="Z86" s="31" t="str">
        <f t="shared" si="8"/>
        <v/>
      </c>
      <c r="AA86" s="31" t="str">
        <f t="shared" si="1"/>
        <v/>
      </c>
      <c r="AB86" s="31" t="str">
        <f t="shared" si="23"/>
        <v/>
      </c>
      <c r="AC86" s="31" t="str">
        <f t="shared" si="10"/>
        <v/>
      </c>
      <c r="AD86" s="58"/>
      <c r="AE86" s="31">
        <f t="shared" si="11"/>
        <v>0</v>
      </c>
      <c r="AF86" s="332"/>
      <c r="AG86" s="57"/>
    </row>
    <row r="87" spans="1:33" x14ac:dyDescent="0.2">
      <c r="A87" s="56"/>
      <c r="B87" s="20" t="str">
        <f t="shared" si="12"/>
        <v>55</v>
      </c>
      <c r="C87" s="31">
        <f t="shared" si="24"/>
        <v>231851.49844715468</v>
      </c>
      <c r="D87" s="31">
        <f t="shared" si="3"/>
        <v>1342.0540575303476</v>
      </c>
      <c r="E87" s="31">
        <f t="shared" si="0"/>
        <v>0</v>
      </c>
      <c r="F87" s="31">
        <f t="shared" si="4"/>
        <v>376.00614733386976</v>
      </c>
      <c r="G87" s="31">
        <f t="shared" si="5"/>
        <v>966.0479101964778</v>
      </c>
      <c r="H87" s="58"/>
      <c r="I87" s="31">
        <f t="shared" si="6"/>
        <v>231475.49229982082</v>
      </c>
      <c r="J87" s="332"/>
      <c r="K87" s="57"/>
      <c r="L87" s="199"/>
      <c r="M87" s="20" t="str">
        <f t="shared" si="13"/>
        <v>55</v>
      </c>
      <c r="N87" s="31">
        <f t="shared" si="14"/>
        <v>232575.62634884517</v>
      </c>
      <c r="O87" s="31">
        <f t="shared" si="15"/>
        <v>1380.5092553547458</v>
      </c>
      <c r="P87" s="31">
        <f t="shared" si="16"/>
        <v>0</v>
      </c>
      <c r="Q87" s="31">
        <f t="shared" si="17"/>
        <v>362.99089007854832</v>
      </c>
      <c r="R87" s="31">
        <f t="shared" si="18"/>
        <v>1017.5183652761975</v>
      </c>
      <c r="S87" s="58"/>
      <c r="T87" s="31">
        <f t="shared" si="19"/>
        <v>232212.63545876663</v>
      </c>
      <c r="U87" s="332"/>
      <c r="V87" s="199"/>
      <c r="W87" s="56"/>
      <c r="X87" s="20" t="str">
        <f t="shared" si="20"/>
        <v/>
      </c>
      <c r="Y87" s="31" t="str">
        <f t="shared" si="7"/>
        <v/>
      </c>
      <c r="Z87" s="31" t="str">
        <f t="shared" si="8"/>
        <v/>
      </c>
      <c r="AA87" s="31" t="str">
        <f t="shared" si="1"/>
        <v/>
      </c>
      <c r="AB87" s="31" t="str">
        <f t="shared" si="23"/>
        <v/>
      </c>
      <c r="AC87" s="31" t="str">
        <f t="shared" si="10"/>
        <v/>
      </c>
      <c r="AD87" s="58"/>
      <c r="AE87" s="31">
        <f t="shared" si="11"/>
        <v>0</v>
      </c>
      <c r="AF87" s="332"/>
      <c r="AG87" s="57"/>
    </row>
    <row r="88" spans="1:33" x14ac:dyDescent="0.2">
      <c r="A88" s="56"/>
      <c r="B88" s="20" t="str">
        <f t="shared" si="12"/>
        <v>56</v>
      </c>
      <c r="C88" s="31">
        <f t="shared" si="24"/>
        <v>231475.49229982082</v>
      </c>
      <c r="D88" s="31">
        <f t="shared" si="3"/>
        <v>1342.0540575303476</v>
      </c>
      <c r="E88" s="31">
        <f t="shared" si="0"/>
        <v>0</v>
      </c>
      <c r="F88" s="31">
        <f t="shared" si="4"/>
        <v>377.57283961442749</v>
      </c>
      <c r="G88" s="31">
        <f t="shared" si="5"/>
        <v>964.48121791592007</v>
      </c>
      <c r="H88" s="58"/>
      <c r="I88" s="31">
        <f t="shared" si="6"/>
        <v>231097.91946020638</v>
      </c>
      <c r="J88" s="332"/>
      <c r="K88" s="57"/>
      <c r="L88" s="199"/>
      <c r="M88" s="20" t="str">
        <f t="shared" si="13"/>
        <v>56</v>
      </c>
      <c r="N88" s="31">
        <f t="shared" si="14"/>
        <v>232212.63545876663</v>
      </c>
      <c r="O88" s="31">
        <f t="shared" si="15"/>
        <v>1380.5092553547458</v>
      </c>
      <c r="P88" s="31">
        <f t="shared" si="16"/>
        <v>0</v>
      </c>
      <c r="Q88" s="31">
        <f t="shared" si="17"/>
        <v>364.57897522264193</v>
      </c>
      <c r="R88" s="31">
        <f t="shared" si="18"/>
        <v>1015.9302801321039</v>
      </c>
      <c r="S88" s="58"/>
      <c r="T88" s="31">
        <f t="shared" si="19"/>
        <v>231848.05648354397</v>
      </c>
      <c r="U88" s="332"/>
      <c r="V88" s="199"/>
      <c r="W88" s="56"/>
      <c r="X88" s="20" t="str">
        <f t="shared" si="20"/>
        <v/>
      </c>
      <c r="Y88" s="31" t="str">
        <f t="shared" si="7"/>
        <v/>
      </c>
      <c r="Z88" s="31" t="str">
        <f t="shared" si="8"/>
        <v/>
      </c>
      <c r="AA88" s="31" t="str">
        <f t="shared" si="1"/>
        <v/>
      </c>
      <c r="AB88" s="31" t="str">
        <f t="shared" si="23"/>
        <v/>
      </c>
      <c r="AC88" s="31" t="str">
        <f t="shared" si="10"/>
        <v/>
      </c>
      <c r="AD88" s="58"/>
      <c r="AE88" s="31">
        <f t="shared" si="11"/>
        <v>0</v>
      </c>
      <c r="AF88" s="332"/>
      <c r="AG88" s="57"/>
    </row>
    <row r="89" spans="1:33" x14ac:dyDescent="0.2">
      <c r="A89" s="56"/>
      <c r="B89" s="20" t="str">
        <f t="shared" si="12"/>
        <v>57</v>
      </c>
      <c r="C89" s="31">
        <f t="shared" si="24"/>
        <v>231097.91946020638</v>
      </c>
      <c r="D89" s="31">
        <f t="shared" si="3"/>
        <v>1342.0540575303476</v>
      </c>
      <c r="E89" s="31">
        <f t="shared" si="0"/>
        <v>0</v>
      </c>
      <c r="F89" s="31">
        <f t="shared" si="4"/>
        <v>379.1460597794877</v>
      </c>
      <c r="G89" s="31">
        <f t="shared" si="5"/>
        <v>962.90799775085986</v>
      </c>
      <c r="H89" s="58"/>
      <c r="I89" s="31">
        <f t="shared" si="6"/>
        <v>230718.7734004269</v>
      </c>
      <c r="J89" s="332"/>
      <c r="K89" s="57"/>
      <c r="L89" s="199"/>
      <c r="M89" s="20" t="str">
        <f t="shared" si="13"/>
        <v>57</v>
      </c>
      <c r="N89" s="31">
        <f t="shared" si="14"/>
        <v>231848.05648354397</v>
      </c>
      <c r="O89" s="31">
        <f t="shared" si="15"/>
        <v>1380.5092553547458</v>
      </c>
      <c r="P89" s="31">
        <f t="shared" si="16"/>
        <v>0</v>
      </c>
      <c r="Q89" s="31">
        <f t="shared" si="17"/>
        <v>366.17400823924106</v>
      </c>
      <c r="R89" s="31">
        <f t="shared" si="18"/>
        <v>1014.3352471155048</v>
      </c>
      <c r="S89" s="58"/>
      <c r="T89" s="31">
        <f t="shared" si="19"/>
        <v>231481.88247530474</v>
      </c>
      <c r="U89" s="332"/>
      <c r="V89" s="199"/>
      <c r="W89" s="56"/>
      <c r="X89" s="20" t="str">
        <f t="shared" si="20"/>
        <v/>
      </c>
      <c r="Y89" s="31" t="str">
        <f t="shared" si="7"/>
        <v/>
      </c>
      <c r="Z89" s="31" t="str">
        <f t="shared" si="8"/>
        <v/>
      </c>
      <c r="AA89" s="31" t="str">
        <f t="shared" si="1"/>
        <v/>
      </c>
      <c r="AB89" s="31" t="str">
        <f t="shared" si="23"/>
        <v/>
      </c>
      <c r="AC89" s="31" t="str">
        <f t="shared" si="10"/>
        <v/>
      </c>
      <c r="AD89" s="58"/>
      <c r="AE89" s="31">
        <f t="shared" si="11"/>
        <v>0</v>
      </c>
      <c r="AF89" s="332"/>
      <c r="AG89" s="57"/>
    </row>
    <row r="90" spans="1:33" x14ac:dyDescent="0.2">
      <c r="A90" s="56"/>
      <c r="B90" s="20" t="str">
        <f t="shared" si="12"/>
        <v>58</v>
      </c>
      <c r="C90" s="31">
        <f t="shared" si="24"/>
        <v>230718.7734004269</v>
      </c>
      <c r="D90" s="31">
        <f t="shared" si="3"/>
        <v>1342.0540575303476</v>
      </c>
      <c r="E90" s="31">
        <f t="shared" si="0"/>
        <v>0</v>
      </c>
      <c r="F90" s="31">
        <f t="shared" si="4"/>
        <v>380.72583502856878</v>
      </c>
      <c r="G90" s="31">
        <f t="shared" si="5"/>
        <v>961.32822250177878</v>
      </c>
      <c r="H90" s="58"/>
      <c r="I90" s="31">
        <f t="shared" si="6"/>
        <v>230338.04756539833</v>
      </c>
      <c r="J90" s="332"/>
      <c r="K90" s="57"/>
      <c r="L90" s="199"/>
      <c r="M90" s="20" t="str">
        <f t="shared" si="13"/>
        <v>58</v>
      </c>
      <c r="N90" s="31">
        <f t="shared" si="14"/>
        <v>231481.88247530474</v>
      </c>
      <c r="O90" s="31">
        <f t="shared" si="15"/>
        <v>1380.5092553547458</v>
      </c>
      <c r="P90" s="31">
        <f t="shared" si="16"/>
        <v>0</v>
      </c>
      <c r="Q90" s="31">
        <f t="shared" si="17"/>
        <v>367.77601952528778</v>
      </c>
      <c r="R90" s="31">
        <f t="shared" si="18"/>
        <v>1012.7332358294581</v>
      </c>
      <c r="S90" s="58"/>
      <c r="T90" s="31">
        <f t="shared" si="19"/>
        <v>231114.10645577946</v>
      </c>
      <c r="U90" s="332"/>
      <c r="V90" s="199"/>
      <c r="W90" s="56"/>
      <c r="X90" s="20" t="str">
        <f t="shared" si="20"/>
        <v/>
      </c>
      <c r="Y90" s="31" t="str">
        <f t="shared" si="7"/>
        <v/>
      </c>
      <c r="Z90" s="31" t="str">
        <f t="shared" si="8"/>
        <v/>
      </c>
      <c r="AA90" s="31" t="str">
        <f t="shared" si="1"/>
        <v/>
      </c>
      <c r="AB90" s="31" t="str">
        <f t="shared" si="23"/>
        <v/>
      </c>
      <c r="AC90" s="31" t="str">
        <f t="shared" si="10"/>
        <v/>
      </c>
      <c r="AD90" s="58"/>
      <c r="AE90" s="31">
        <f t="shared" si="11"/>
        <v>0</v>
      </c>
      <c r="AF90" s="332"/>
      <c r="AG90" s="57"/>
    </row>
    <row r="91" spans="1:33" x14ac:dyDescent="0.2">
      <c r="A91" s="56"/>
      <c r="B91" s="20" t="str">
        <f t="shared" si="12"/>
        <v>59</v>
      </c>
      <c r="C91" s="31">
        <f t="shared" si="24"/>
        <v>230338.04756539833</v>
      </c>
      <c r="D91" s="31">
        <f t="shared" si="3"/>
        <v>1342.0540575303476</v>
      </c>
      <c r="E91" s="31">
        <f t="shared" si="0"/>
        <v>0</v>
      </c>
      <c r="F91" s="31">
        <f t="shared" si="4"/>
        <v>382.31219267452116</v>
      </c>
      <c r="G91" s="31">
        <f t="shared" si="5"/>
        <v>959.74186485582641</v>
      </c>
      <c r="H91" s="58"/>
      <c r="I91" s="31">
        <f t="shared" si="6"/>
        <v>229955.73537272381</v>
      </c>
      <c r="J91" s="332"/>
      <c r="K91" s="57"/>
      <c r="L91" s="199"/>
      <c r="M91" s="20" t="str">
        <f t="shared" si="13"/>
        <v>59</v>
      </c>
      <c r="N91" s="31">
        <f t="shared" si="14"/>
        <v>231114.10645577946</v>
      </c>
      <c r="O91" s="31">
        <f t="shared" si="15"/>
        <v>1380.5092553547458</v>
      </c>
      <c r="P91" s="31">
        <f t="shared" si="16"/>
        <v>0</v>
      </c>
      <c r="Q91" s="31">
        <f t="shared" si="17"/>
        <v>369.38503961071081</v>
      </c>
      <c r="R91" s="31">
        <f t="shared" si="18"/>
        <v>1011.124215744035</v>
      </c>
      <c r="S91" s="58"/>
      <c r="T91" s="31">
        <f t="shared" si="19"/>
        <v>230744.72141616876</v>
      </c>
      <c r="U91" s="332"/>
      <c r="V91" s="199"/>
      <c r="W91" s="56"/>
      <c r="X91" s="20" t="str">
        <f t="shared" si="20"/>
        <v/>
      </c>
      <c r="Y91" s="31" t="str">
        <f t="shared" si="7"/>
        <v/>
      </c>
      <c r="Z91" s="31" t="str">
        <f t="shared" si="8"/>
        <v/>
      </c>
      <c r="AA91" s="31" t="str">
        <f t="shared" si="1"/>
        <v/>
      </c>
      <c r="AB91" s="31" t="str">
        <f t="shared" si="23"/>
        <v/>
      </c>
      <c r="AC91" s="31" t="str">
        <f t="shared" si="10"/>
        <v/>
      </c>
      <c r="AD91" s="58"/>
      <c r="AE91" s="31">
        <f t="shared" si="11"/>
        <v>0</v>
      </c>
      <c r="AF91" s="332"/>
      <c r="AG91" s="57"/>
    </row>
    <row r="92" spans="1:33" x14ac:dyDescent="0.2">
      <c r="A92" s="56"/>
      <c r="B92" s="20" t="str">
        <f t="shared" si="12"/>
        <v>60</v>
      </c>
      <c r="C92" s="31">
        <f t="shared" si="24"/>
        <v>229955.73537272381</v>
      </c>
      <c r="D92" s="31">
        <f t="shared" si="3"/>
        <v>1342.0540575303476</v>
      </c>
      <c r="E92" s="31">
        <f t="shared" si="0"/>
        <v>0</v>
      </c>
      <c r="F92" s="31">
        <f t="shared" si="4"/>
        <v>383.90516014399839</v>
      </c>
      <c r="G92" s="31">
        <f t="shared" si="5"/>
        <v>958.14889738634918</v>
      </c>
      <c r="H92" s="58"/>
      <c r="I92" s="31">
        <f t="shared" si="6"/>
        <v>229571.83021257981</v>
      </c>
      <c r="J92" s="332"/>
      <c r="K92" s="57"/>
      <c r="L92" s="199"/>
      <c r="M92" s="20" t="str">
        <f t="shared" si="13"/>
        <v>60</v>
      </c>
      <c r="N92" s="31">
        <f t="shared" si="14"/>
        <v>230744.72141616876</v>
      </c>
      <c r="O92" s="31">
        <f t="shared" si="15"/>
        <v>1380.5092553547458</v>
      </c>
      <c r="P92" s="31">
        <f t="shared" si="16"/>
        <v>0</v>
      </c>
      <c r="Q92" s="31">
        <f t="shared" si="17"/>
        <v>371.00109915900759</v>
      </c>
      <c r="R92" s="31">
        <f t="shared" si="18"/>
        <v>1009.5081561957383</v>
      </c>
      <c r="S92" s="58"/>
      <c r="T92" s="31">
        <f t="shared" si="19"/>
        <v>230373.72031700975</v>
      </c>
      <c r="U92" s="332"/>
      <c r="V92" s="199"/>
      <c r="W92" s="56"/>
      <c r="X92" s="20" t="str">
        <f t="shared" si="20"/>
        <v/>
      </c>
      <c r="Y92" s="31" t="str">
        <f t="shared" si="7"/>
        <v/>
      </c>
      <c r="Z92" s="31" t="str">
        <f t="shared" si="8"/>
        <v/>
      </c>
      <c r="AA92" s="31" t="str">
        <f t="shared" si="1"/>
        <v/>
      </c>
      <c r="AB92" s="31" t="str">
        <f t="shared" si="23"/>
        <v/>
      </c>
      <c r="AC92" s="31" t="str">
        <f t="shared" si="10"/>
        <v/>
      </c>
      <c r="AD92" s="58"/>
      <c r="AE92" s="31">
        <f t="shared" si="11"/>
        <v>0</v>
      </c>
      <c r="AF92" s="332"/>
      <c r="AG92" s="57"/>
    </row>
    <row r="93" spans="1:33" x14ac:dyDescent="0.2">
      <c r="A93" s="56"/>
      <c r="B93" s="20" t="str">
        <f t="shared" si="12"/>
        <v>61</v>
      </c>
      <c r="C93" s="31">
        <f t="shared" si="24"/>
        <v>229571.83021257981</v>
      </c>
      <c r="D93" s="31">
        <f t="shared" si="3"/>
        <v>1342.0540575303476</v>
      </c>
      <c r="E93" s="31">
        <f t="shared" si="0"/>
        <v>0</v>
      </c>
      <c r="F93" s="31">
        <f t="shared" si="4"/>
        <v>385.5047649779317</v>
      </c>
      <c r="G93" s="31">
        <f t="shared" si="5"/>
        <v>956.54929255241586</v>
      </c>
      <c r="H93" s="58"/>
      <c r="I93" s="31">
        <f t="shared" si="6"/>
        <v>229186.32544760188</v>
      </c>
      <c r="J93" s="332"/>
      <c r="K93" s="57"/>
      <c r="L93" s="199"/>
      <c r="M93" s="20" t="str">
        <f t="shared" si="13"/>
        <v>61</v>
      </c>
      <c r="N93" s="31">
        <f t="shared" si="14"/>
        <v>230373.72031700975</v>
      </c>
      <c r="O93" s="31">
        <f t="shared" si="15"/>
        <v>1380.5092553547458</v>
      </c>
      <c r="P93" s="31">
        <f t="shared" si="16"/>
        <v>0</v>
      </c>
      <c r="Q93" s="31">
        <f t="shared" si="17"/>
        <v>372.62422896782834</v>
      </c>
      <c r="R93" s="31">
        <f t="shared" si="18"/>
        <v>1007.8850263869175</v>
      </c>
      <c r="S93" s="58"/>
      <c r="T93" s="31">
        <f t="shared" si="19"/>
        <v>230001.09608804193</v>
      </c>
      <c r="U93" s="332"/>
      <c r="V93" s="199"/>
      <c r="W93" s="56"/>
      <c r="X93" s="20" t="str">
        <f t="shared" si="20"/>
        <v/>
      </c>
      <c r="Y93" s="31" t="str">
        <f t="shared" si="7"/>
        <v/>
      </c>
      <c r="Z93" s="31" t="str">
        <f t="shared" si="8"/>
        <v/>
      </c>
      <c r="AA93" s="31" t="str">
        <f t="shared" si="1"/>
        <v/>
      </c>
      <c r="AB93" s="31" t="str">
        <f t="shared" si="23"/>
        <v/>
      </c>
      <c r="AC93" s="31" t="str">
        <f t="shared" si="10"/>
        <v/>
      </c>
      <c r="AD93" s="58"/>
      <c r="AE93" s="31">
        <f t="shared" si="11"/>
        <v>0</v>
      </c>
      <c r="AF93" s="332"/>
      <c r="AG93" s="57"/>
    </row>
    <row r="94" spans="1:33" x14ac:dyDescent="0.2">
      <c r="A94" s="56"/>
      <c r="B94" s="20" t="str">
        <f t="shared" si="12"/>
        <v>62</v>
      </c>
      <c r="C94" s="31">
        <f t="shared" si="24"/>
        <v>229186.32544760188</v>
      </c>
      <c r="D94" s="31">
        <f t="shared" si="3"/>
        <v>1342.0540575303476</v>
      </c>
      <c r="E94" s="31">
        <f t="shared" si="0"/>
        <v>0</v>
      </c>
      <c r="F94" s="31">
        <f t="shared" si="4"/>
        <v>387.11103483200645</v>
      </c>
      <c r="G94" s="31">
        <f t="shared" si="5"/>
        <v>954.94302269834111</v>
      </c>
      <c r="H94" s="58"/>
      <c r="I94" s="31">
        <f t="shared" si="6"/>
        <v>228799.21441276988</v>
      </c>
      <c r="J94" s="332"/>
      <c r="K94" s="57"/>
      <c r="L94" s="199"/>
      <c r="M94" s="20" t="str">
        <f t="shared" si="13"/>
        <v>62</v>
      </c>
      <c r="N94" s="31">
        <f t="shared" si="14"/>
        <v>230001.09608804193</v>
      </c>
      <c r="O94" s="31">
        <f t="shared" si="15"/>
        <v>1380.5092553547458</v>
      </c>
      <c r="P94" s="31">
        <f t="shared" si="16"/>
        <v>0</v>
      </c>
      <c r="Q94" s="31">
        <f t="shared" si="17"/>
        <v>374.2544599695625</v>
      </c>
      <c r="R94" s="31">
        <f t="shared" si="18"/>
        <v>1006.2547953851833</v>
      </c>
      <c r="S94" s="58"/>
      <c r="T94" s="31">
        <f t="shared" si="19"/>
        <v>229626.84162807238</v>
      </c>
      <c r="U94" s="332"/>
      <c r="V94" s="199"/>
      <c r="W94" s="56"/>
      <c r="X94" s="20" t="str">
        <f t="shared" si="20"/>
        <v/>
      </c>
      <c r="Y94" s="31" t="str">
        <f t="shared" si="7"/>
        <v/>
      </c>
      <c r="Z94" s="31" t="str">
        <f t="shared" si="8"/>
        <v/>
      </c>
      <c r="AA94" s="31" t="str">
        <f t="shared" si="1"/>
        <v/>
      </c>
      <c r="AB94" s="31" t="str">
        <f t="shared" si="23"/>
        <v/>
      </c>
      <c r="AC94" s="31" t="str">
        <f t="shared" si="10"/>
        <v/>
      </c>
      <c r="AD94" s="58"/>
      <c r="AE94" s="31">
        <f t="shared" si="11"/>
        <v>0</v>
      </c>
      <c r="AF94" s="332"/>
      <c r="AG94" s="57"/>
    </row>
    <row r="95" spans="1:33" x14ac:dyDescent="0.2">
      <c r="A95" s="56"/>
      <c r="B95" s="20" t="str">
        <f t="shared" si="12"/>
        <v>63</v>
      </c>
      <c r="C95" s="31">
        <f t="shared" si="24"/>
        <v>228799.21441276988</v>
      </c>
      <c r="D95" s="31">
        <f t="shared" si="3"/>
        <v>1342.0540575303476</v>
      </c>
      <c r="E95" s="31">
        <f t="shared" si="0"/>
        <v>0</v>
      </c>
      <c r="F95" s="31">
        <f t="shared" si="4"/>
        <v>388.72399747713973</v>
      </c>
      <c r="G95" s="31">
        <f t="shared" si="5"/>
        <v>953.33006005320783</v>
      </c>
      <c r="H95" s="58"/>
      <c r="I95" s="31">
        <f t="shared" si="6"/>
        <v>228410.49041529273</v>
      </c>
      <c r="J95" s="332"/>
      <c r="K95" s="57"/>
      <c r="L95" s="199"/>
      <c r="M95" s="20" t="str">
        <f t="shared" si="13"/>
        <v>63</v>
      </c>
      <c r="N95" s="31">
        <f t="shared" si="14"/>
        <v>229626.84162807238</v>
      </c>
      <c r="O95" s="31">
        <f t="shared" si="15"/>
        <v>1380.5092553547458</v>
      </c>
      <c r="P95" s="31">
        <f t="shared" si="16"/>
        <v>0</v>
      </c>
      <c r="Q95" s="31">
        <f t="shared" si="17"/>
        <v>375.89182323192927</v>
      </c>
      <c r="R95" s="31">
        <f t="shared" si="18"/>
        <v>1004.6174321228166</v>
      </c>
      <c r="S95" s="58"/>
      <c r="T95" s="31">
        <f t="shared" si="19"/>
        <v>229250.94980484043</v>
      </c>
      <c r="U95" s="332"/>
      <c r="V95" s="199"/>
      <c r="W95" s="56"/>
      <c r="X95" s="20" t="str">
        <f t="shared" si="20"/>
        <v/>
      </c>
      <c r="Y95" s="31" t="str">
        <f t="shared" si="7"/>
        <v/>
      </c>
      <c r="Z95" s="31" t="str">
        <f t="shared" si="8"/>
        <v/>
      </c>
      <c r="AA95" s="31" t="str">
        <f t="shared" si="1"/>
        <v/>
      </c>
      <c r="AB95" s="31" t="str">
        <f t="shared" si="23"/>
        <v/>
      </c>
      <c r="AC95" s="31" t="str">
        <f t="shared" si="10"/>
        <v/>
      </c>
      <c r="AD95" s="58"/>
      <c r="AE95" s="31">
        <f t="shared" si="11"/>
        <v>0</v>
      </c>
      <c r="AF95" s="332"/>
      <c r="AG95" s="57"/>
    </row>
    <row r="96" spans="1:33" x14ac:dyDescent="0.2">
      <c r="A96" s="56"/>
      <c r="B96" s="20" t="str">
        <f t="shared" si="12"/>
        <v>64</v>
      </c>
      <c r="C96" s="31">
        <f t="shared" si="24"/>
        <v>228410.49041529273</v>
      </c>
      <c r="D96" s="31">
        <f t="shared" si="3"/>
        <v>1342.0540575303476</v>
      </c>
      <c r="E96" s="31">
        <f t="shared" si="0"/>
        <v>0</v>
      </c>
      <c r="F96" s="31">
        <f t="shared" si="4"/>
        <v>390.34368079996113</v>
      </c>
      <c r="G96" s="31">
        <f t="shared" si="5"/>
        <v>951.71037673038643</v>
      </c>
      <c r="H96" s="58"/>
      <c r="I96" s="31">
        <f t="shared" si="6"/>
        <v>228020.14673449277</v>
      </c>
      <c r="J96" s="332"/>
      <c r="K96" s="57"/>
      <c r="L96" s="199"/>
      <c r="M96" s="20" t="str">
        <f t="shared" si="13"/>
        <v>64</v>
      </c>
      <c r="N96" s="31">
        <f t="shared" si="14"/>
        <v>229250.94980484043</v>
      </c>
      <c r="O96" s="31">
        <f t="shared" si="15"/>
        <v>1380.5092553547458</v>
      </c>
      <c r="P96" s="31">
        <f t="shared" si="16"/>
        <v>0</v>
      </c>
      <c r="Q96" s="31">
        <f t="shared" si="17"/>
        <v>377.53634995856908</v>
      </c>
      <c r="R96" s="31">
        <f t="shared" si="18"/>
        <v>1002.9729053961768</v>
      </c>
      <c r="S96" s="58"/>
      <c r="T96" s="31">
        <f t="shared" si="19"/>
        <v>228873.41345488187</v>
      </c>
      <c r="U96" s="332"/>
      <c r="V96" s="199"/>
      <c r="W96" s="56"/>
      <c r="X96" s="20" t="str">
        <f t="shared" si="20"/>
        <v/>
      </c>
      <c r="Y96" s="31" t="str">
        <f t="shared" si="7"/>
        <v/>
      </c>
      <c r="Z96" s="31" t="str">
        <f t="shared" si="8"/>
        <v/>
      </c>
      <c r="AA96" s="31" t="str">
        <f t="shared" si="1"/>
        <v/>
      </c>
      <c r="AB96" s="31" t="str">
        <f t="shared" si="23"/>
        <v/>
      </c>
      <c r="AC96" s="31" t="str">
        <f t="shared" si="10"/>
        <v/>
      </c>
      <c r="AD96" s="58"/>
      <c r="AE96" s="31">
        <f t="shared" si="11"/>
        <v>0</v>
      </c>
      <c r="AF96" s="332"/>
      <c r="AG96" s="57"/>
    </row>
    <row r="97" spans="1:33" x14ac:dyDescent="0.2">
      <c r="A97" s="56"/>
      <c r="B97" s="20" t="str">
        <f t="shared" si="12"/>
        <v>65</v>
      </c>
      <c r="C97" s="31">
        <f t="shared" si="24"/>
        <v>228020.14673449277</v>
      </c>
      <c r="D97" s="31">
        <f t="shared" si="3"/>
        <v>1342.0540575303476</v>
      </c>
      <c r="E97" s="31">
        <f t="shared" ref="E97:E160" si="25">IF(B97="","",IF(VALUE(B97)=(E$19*E$17),C97-F97-H97,0))</f>
        <v>0</v>
      </c>
      <c r="F97" s="31">
        <f t="shared" si="4"/>
        <v>391.97011280329434</v>
      </c>
      <c r="G97" s="31">
        <f t="shared" si="5"/>
        <v>950.08394472705322</v>
      </c>
      <c r="H97" s="58"/>
      <c r="I97" s="31">
        <f t="shared" si="6"/>
        <v>227628.17662168946</v>
      </c>
      <c r="J97" s="332"/>
      <c r="K97" s="57"/>
      <c r="L97" s="199"/>
      <c r="M97" s="20" t="str">
        <f t="shared" si="13"/>
        <v>65</v>
      </c>
      <c r="N97" s="31">
        <f t="shared" si="14"/>
        <v>228873.41345488187</v>
      </c>
      <c r="O97" s="31">
        <f t="shared" si="15"/>
        <v>1380.5092553547458</v>
      </c>
      <c r="P97" s="31">
        <f t="shared" si="16"/>
        <v>0</v>
      </c>
      <c r="Q97" s="31">
        <f t="shared" si="17"/>
        <v>379.18807148963776</v>
      </c>
      <c r="R97" s="31">
        <f t="shared" si="18"/>
        <v>1001.3211838651081</v>
      </c>
      <c r="S97" s="58"/>
      <c r="T97" s="31">
        <f t="shared" si="19"/>
        <v>228494.22538339224</v>
      </c>
      <c r="U97" s="332"/>
      <c r="V97" s="199"/>
      <c r="W97" s="56"/>
      <c r="X97" s="20" t="str">
        <f t="shared" si="20"/>
        <v/>
      </c>
      <c r="Y97" s="31" t="str">
        <f t="shared" si="7"/>
        <v/>
      </c>
      <c r="Z97" s="31" t="str">
        <f t="shared" si="8"/>
        <v/>
      </c>
      <c r="AA97" s="31" t="str">
        <f t="shared" ref="AA97:AA160" si="26">IF(X97="","",IF(VALUE(X97)=(AA$19*AA$17),Y97-AB97-AD97,0))</f>
        <v/>
      </c>
      <c r="AB97" s="31" t="str">
        <f t="shared" si="23"/>
        <v/>
      </c>
      <c r="AC97" s="31" t="str">
        <f t="shared" si="10"/>
        <v/>
      </c>
      <c r="AD97" s="58"/>
      <c r="AE97" s="31">
        <f t="shared" si="11"/>
        <v>0</v>
      </c>
      <c r="AF97" s="332"/>
      <c r="AG97" s="57"/>
    </row>
    <row r="98" spans="1:33" x14ac:dyDescent="0.2">
      <c r="A98" s="56"/>
      <c r="B98" s="20" t="str">
        <f t="shared" si="12"/>
        <v>66</v>
      </c>
      <c r="C98" s="31">
        <f t="shared" si="24"/>
        <v>227628.17662168946</v>
      </c>
      <c r="D98" s="31">
        <f t="shared" ref="D98:D161" si="27">IF(B98="","",IF(AND(C98&gt;0,((1+E$15/E$17)*C98)&gt;=E$18),E$18,IF(C98&gt;0,(1+(E$15/E$17))*C98,0)))</f>
        <v>1342.0540575303476</v>
      </c>
      <c r="E98" s="31">
        <f t="shared" si="25"/>
        <v>0</v>
      </c>
      <c r="F98" s="31">
        <f t="shared" ref="F98:F161" si="28">IF(B98="","",D98-G98)</f>
        <v>393.60332160664154</v>
      </c>
      <c r="G98" s="31">
        <f t="shared" ref="G98:G161" si="29">IF(B98="","",IF(C98&gt;0,(C98*(E$15/E$17)),0))</f>
        <v>948.45073592370602</v>
      </c>
      <c r="H98" s="58"/>
      <c r="I98" s="31">
        <f t="shared" ref="I98:I161" si="30">IF(I97&lt;0.1,0,C98-E98-F98-H98)</f>
        <v>227234.57330008282</v>
      </c>
      <c r="J98" s="332"/>
      <c r="K98" s="57"/>
      <c r="L98" s="199"/>
      <c r="M98" s="20" t="str">
        <f t="shared" si="13"/>
        <v>66</v>
      </c>
      <c r="N98" s="31">
        <f t="shared" si="14"/>
        <v>228494.22538339224</v>
      </c>
      <c r="O98" s="31">
        <f t="shared" si="15"/>
        <v>1380.5092553547458</v>
      </c>
      <c r="P98" s="31">
        <f t="shared" si="16"/>
        <v>0</v>
      </c>
      <c r="Q98" s="31">
        <f t="shared" si="17"/>
        <v>380.84701930240487</v>
      </c>
      <c r="R98" s="31">
        <f t="shared" si="18"/>
        <v>999.66223605234097</v>
      </c>
      <c r="S98" s="58"/>
      <c r="T98" s="31">
        <f t="shared" si="19"/>
        <v>228113.37836408985</v>
      </c>
      <c r="U98" s="332"/>
      <c r="V98" s="199"/>
      <c r="W98" s="56"/>
      <c r="X98" s="20" t="str">
        <f t="shared" si="20"/>
        <v/>
      </c>
      <c r="Y98" s="31" t="str">
        <f t="shared" ref="Y98:Y161" si="31">IF(X98="","",IF(Y97-AA97-AB97-AD97&gt;0,Y97-AA97-AB97-AD97, 0))</f>
        <v/>
      </c>
      <c r="Z98" s="31" t="str">
        <f t="shared" ref="Z98:Z161" si="32">IF(X98="","",IF(AND(Y98&gt;0,((1+AA$15/AA$17)*Y98)&gt;=AA$18),AA$18,IF(Y98&gt;0,(1+(AA$15/AA$17))*Y98,0)))</f>
        <v/>
      </c>
      <c r="AA98" s="31" t="str">
        <f t="shared" si="26"/>
        <v/>
      </c>
      <c r="AB98" s="31" t="str">
        <f t="shared" si="23"/>
        <v/>
      </c>
      <c r="AC98" s="31" t="str">
        <f t="shared" ref="AC98:AC161" si="33">IF(X98="","",IF(Y98&gt;0,(Y98*(AA$15/AA$17)),0))</f>
        <v/>
      </c>
      <c r="AD98" s="58"/>
      <c r="AE98" s="31">
        <f t="shared" ref="AE98:AE161" si="34">IF(AE97&lt;0.1,0,Y98-AA98-AB98-AD98)</f>
        <v>0</v>
      </c>
      <c r="AF98" s="332"/>
      <c r="AG98" s="57"/>
    </row>
    <row r="99" spans="1:33" x14ac:dyDescent="0.2">
      <c r="A99" s="56"/>
      <c r="B99" s="20" t="str">
        <f t="shared" ref="B99:B162" si="35">IF(B98&lt;&gt;"",IF(VALUE(B98)&lt;H$14,TEXT(VALUE(B98)+1,0),""),"")</f>
        <v>67</v>
      </c>
      <c r="C99" s="31">
        <f t="shared" si="24"/>
        <v>227234.57330008282</v>
      </c>
      <c r="D99" s="31">
        <f t="shared" si="27"/>
        <v>1342.0540575303476</v>
      </c>
      <c r="E99" s="31">
        <f t="shared" si="25"/>
        <v>0</v>
      </c>
      <c r="F99" s="31">
        <f t="shared" si="28"/>
        <v>395.24333544666922</v>
      </c>
      <c r="G99" s="31">
        <f t="shared" si="29"/>
        <v>946.81072208367834</v>
      </c>
      <c r="H99" s="58"/>
      <c r="I99" s="31">
        <f t="shared" si="30"/>
        <v>226839.32996463616</v>
      </c>
      <c r="J99" s="332"/>
      <c r="K99" s="57"/>
      <c r="L99" s="199"/>
      <c r="M99" s="20" t="str">
        <f t="shared" ref="M99:M162" si="36">IF(M98&lt;&gt;"",IF(VALUE(M98)&lt;S$14,TEXT(VALUE(M98)+1,0),""),"")</f>
        <v>67</v>
      </c>
      <c r="N99" s="31">
        <f t="shared" ref="N99:N162" si="37">IF(M99="","",IF(N98-P98-Q98-S98&gt;0,N98-P98-Q98-S98, 0))</f>
        <v>228113.37836408985</v>
      </c>
      <c r="O99" s="31">
        <f t="shared" ref="O99:O162" si="38">IF(M99="","",IF(AND(N99&gt;0,((1+P$15/P$17)*N99)&gt;=P$18),P$18,IF(N99&gt;0,(1+(P$15/P$17))*N99,0)))</f>
        <v>1380.5092553547458</v>
      </c>
      <c r="P99" s="31">
        <f t="shared" ref="P99:P162" si="39">IF(M99="","",IF(VALUE(M99)=(P$19*P$17),N99-Q99-S99,0))</f>
        <v>0</v>
      </c>
      <c r="Q99" s="31">
        <f t="shared" ref="Q99:Q162" si="40">IF(M99="","",O99-R99)</f>
        <v>382.51322501185291</v>
      </c>
      <c r="R99" s="31">
        <f t="shared" ref="R99:R162" si="41">IF(M99="","",IF(N99&gt;0,(N99*(P$15/P$17)),0))</f>
        <v>997.99603034289294</v>
      </c>
      <c r="S99" s="58"/>
      <c r="T99" s="31">
        <f t="shared" ref="T99:T162" si="42">IF(T98&lt;0.1,0,N99-P99-Q99-S99)</f>
        <v>227730.865139078</v>
      </c>
      <c r="U99" s="332"/>
      <c r="V99" s="199"/>
      <c r="W99" s="56"/>
      <c r="X99" s="20" t="str">
        <f t="shared" ref="X99:X162" si="43">IF(X98&lt;&gt;"",IF(VALUE(X98)&lt;AD$14,TEXT(VALUE(X98)+1,0),""),"")</f>
        <v/>
      </c>
      <c r="Y99" s="31" t="str">
        <f t="shared" si="31"/>
        <v/>
      </c>
      <c r="Z99" s="31" t="str">
        <f t="shared" si="32"/>
        <v/>
      </c>
      <c r="AA99" s="31" t="str">
        <f t="shared" si="26"/>
        <v/>
      </c>
      <c r="AB99" s="31" t="str">
        <f t="shared" si="23"/>
        <v/>
      </c>
      <c r="AC99" s="31" t="str">
        <f t="shared" si="33"/>
        <v/>
      </c>
      <c r="AD99" s="58"/>
      <c r="AE99" s="31">
        <f t="shared" si="34"/>
        <v>0</v>
      </c>
      <c r="AF99" s="332"/>
      <c r="AG99" s="57"/>
    </row>
    <row r="100" spans="1:33" x14ac:dyDescent="0.2">
      <c r="A100" s="56"/>
      <c r="B100" s="20" t="str">
        <f t="shared" si="35"/>
        <v>68</v>
      </c>
      <c r="C100" s="31">
        <f t="shared" si="24"/>
        <v>226839.32996463616</v>
      </c>
      <c r="D100" s="31">
        <f t="shared" si="27"/>
        <v>1342.0540575303476</v>
      </c>
      <c r="E100" s="31">
        <f t="shared" si="25"/>
        <v>0</v>
      </c>
      <c r="F100" s="31">
        <f t="shared" si="28"/>
        <v>396.89018267769688</v>
      </c>
      <c r="G100" s="31">
        <f t="shared" si="29"/>
        <v>945.16387485265068</v>
      </c>
      <c r="H100" s="58"/>
      <c r="I100" s="31">
        <f t="shared" si="30"/>
        <v>226442.43978195847</v>
      </c>
      <c r="J100" s="332"/>
      <c r="K100" s="57"/>
      <c r="L100" s="199"/>
      <c r="M100" s="20" t="str">
        <f t="shared" si="36"/>
        <v>68</v>
      </c>
      <c r="N100" s="31">
        <f t="shared" si="37"/>
        <v>227730.865139078</v>
      </c>
      <c r="O100" s="31">
        <f t="shared" si="38"/>
        <v>1380.5092553547458</v>
      </c>
      <c r="P100" s="31">
        <f t="shared" si="39"/>
        <v>0</v>
      </c>
      <c r="Q100" s="31">
        <f t="shared" si="40"/>
        <v>384.18672037127965</v>
      </c>
      <c r="R100" s="31">
        <f t="shared" si="41"/>
        <v>996.3225349834662</v>
      </c>
      <c r="S100" s="58"/>
      <c r="T100" s="31">
        <f t="shared" si="42"/>
        <v>227346.67841870672</v>
      </c>
      <c r="U100" s="332"/>
      <c r="V100" s="199"/>
      <c r="W100" s="56"/>
      <c r="X100" s="20" t="str">
        <f t="shared" si="43"/>
        <v/>
      </c>
      <c r="Y100" s="31" t="str">
        <f t="shared" si="31"/>
        <v/>
      </c>
      <c r="Z100" s="31" t="str">
        <f t="shared" si="32"/>
        <v/>
      </c>
      <c r="AA100" s="31" t="str">
        <f t="shared" si="26"/>
        <v/>
      </c>
      <c r="AB100" s="31" t="str">
        <f t="shared" si="23"/>
        <v/>
      </c>
      <c r="AC100" s="31" t="str">
        <f t="shared" si="33"/>
        <v/>
      </c>
      <c r="AD100" s="58"/>
      <c r="AE100" s="31">
        <f t="shared" si="34"/>
        <v>0</v>
      </c>
      <c r="AF100" s="332"/>
      <c r="AG100" s="57"/>
    </row>
    <row r="101" spans="1:33" x14ac:dyDescent="0.2">
      <c r="A101" s="56"/>
      <c r="B101" s="20" t="str">
        <f t="shared" si="35"/>
        <v>69</v>
      </c>
      <c r="C101" s="31">
        <f t="shared" si="24"/>
        <v>226442.43978195847</v>
      </c>
      <c r="D101" s="31">
        <f t="shared" si="27"/>
        <v>1342.0540575303476</v>
      </c>
      <c r="E101" s="31">
        <f t="shared" si="25"/>
        <v>0</v>
      </c>
      <c r="F101" s="31">
        <f t="shared" si="28"/>
        <v>398.54389177218729</v>
      </c>
      <c r="G101" s="31">
        <f t="shared" si="29"/>
        <v>943.51016575816027</v>
      </c>
      <c r="H101" s="58"/>
      <c r="I101" s="31">
        <f t="shared" si="30"/>
        <v>226043.89589018628</v>
      </c>
      <c r="J101" s="332"/>
      <c r="K101" s="57"/>
      <c r="L101" s="199"/>
      <c r="M101" s="20" t="str">
        <f t="shared" si="36"/>
        <v>69</v>
      </c>
      <c r="N101" s="31">
        <f t="shared" si="37"/>
        <v>227346.67841870672</v>
      </c>
      <c r="O101" s="31">
        <f t="shared" si="38"/>
        <v>1380.5092553547458</v>
      </c>
      <c r="P101" s="31">
        <f t="shared" si="39"/>
        <v>0</v>
      </c>
      <c r="Q101" s="31">
        <f t="shared" si="40"/>
        <v>385.86753727290409</v>
      </c>
      <c r="R101" s="31">
        <f t="shared" si="41"/>
        <v>994.64171808184176</v>
      </c>
      <c r="S101" s="58"/>
      <c r="T101" s="31">
        <f t="shared" si="42"/>
        <v>226960.81088143383</v>
      </c>
      <c r="U101" s="332"/>
      <c r="V101" s="199"/>
      <c r="W101" s="56"/>
      <c r="X101" s="20" t="str">
        <f t="shared" si="43"/>
        <v/>
      </c>
      <c r="Y101" s="31" t="str">
        <f t="shared" si="31"/>
        <v/>
      </c>
      <c r="Z101" s="31" t="str">
        <f t="shared" si="32"/>
        <v/>
      </c>
      <c r="AA101" s="31" t="str">
        <f t="shared" si="26"/>
        <v/>
      </c>
      <c r="AB101" s="31" t="str">
        <f t="shared" si="23"/>
        <v/>
      </c>
      <c r="AC101" s="31" t="str">
        <f t="shared" si="33"/>
        <v/>
      </c>
      <c r="AD101" s="58"/>
      <c r="AE101" s="31">
        <f t="shared" si="34"/>
        <v>0</v>
      </c>
      <c r="AF101" s="332"/>
      <c r="AG101" s="57"/>
    </row>
    <row r="102" spans="1:33" x14ac:dyDescent="0.2">
      <c r="A102" s="56"/>
      <c r="B102" s="20" t="str">
        <f t="shared" si="35"/>
        <v>70</v>
      </c>
      <c r="C102" s="31">
        <f t="shared" si="24"/>
        <v>226043.89589018628</v>
      </c>
      <c r="D102" s="31">
        <f t="shared" si="27"/>
        <v>1342.0540575303476</v>
      </c>
      <c r="E102" s="31">
        <f t="shared" si="25"/>
        <v>0</v>
      </c>
      <c r="F102" s="31">
        <f t="shared" si="28"/>
        <v>400.20449132123804</v>
      </c>
      <c r="G102" s="31">
        <f t="shared" si="29"/>
        <v>941.84956620910953</v>
      </c>
      <c r="H102" s="58"/>
      <c r="I102" s="31">
        <f t="shared" si="30"/>
        <v>225643.69139886505</v>
      </c>
      <c r="J102" s="332"/>
      <c r="K102" s="57"/>
      <c r="L102" s="199"/>
      <c r="M102" s="20" t="str">
        <f t="shared" si="36"/>
        <v>70</v>
      </c>
      <c r="N102" s="31">
        <f t="shared" si="37"/>
        <v>226960.81088143383</v>
      </c>
      <c r="O102" s="31">
        <f t="shared" si="38"/>
        <v>1380.5092553547458</v>
      </c>
      <c r="P102" s="31">
        <f t="shared" si="39"/>
        <v>0</v>
      </c>
      <c r="Q102" s="31">
        <f t="shared" si="40"/>
        <v>387.55570774847297</v>
      </c>
      <c r="R102" s="31">
        <f t="shared" si="41"/>
        <v>992.95354760627288</v>
      </c>
      <c r="S102" s="58"/>
      <c r="T102" s="31">
        <f t="shared" si="42"/>
        <v>226573.25517368535</v>
      </c>
      <c r="U102" s="332"/>
      <c r="V102" s="199"/>
      <c r="W102" s="56"/>
      <c r="X102" s="20" t="str">
        <f t="shared" si="43"/>
        <v/>
      </c>
      <c r="Y102" s="31" t="str">
        <f t="shared" si="31"/>
        <v/>
      </c>
      <c r="Z102" s="31" t="str">
        <f t="shared" si="32"/>
        <v/>
      </c>
      <c r="AA102" s="31" t="str">
        <f t="shared" si="26"/>
        <v/>
      </c>
      <c r="AB102" s="31" t="str">
        <f t="shared" si="23"/>
        <v/>
      </c>
      <c r="AC102" s="31" t="str">
        <f t="shared" si="33"/>
        <v/>
      </c>
      <c r="AD102" s="58"/>
      <c r="AE102" s="31">
        <f t="shared" si="34"/>
        <v>0</v>
      </c>
      <c r="AF102" s="332"/>
      <c r="AG102" s="57"/>
    </row>
    <row r="103" spans="1:33" x14ac:dyDescent="0.2">
      <c r="A103" s="56"/>
      <c r="B103" s="20" t="str">
        <f t="shared" si="35"/>
        <v>71</v>
      </c>
      <c r="C103" s="31">
        <f t="shared" si="24"/>
        <v>225643.69139886505</v>
      </c>
      <c r="D103" s="31">
        <f t="shared" si="27"/>
        <v>1342.0540575303476</v>
      </c>
      <c r="E103" s="31">
        <f t="shared" si="25"/>
        <v>0</v>
      </c>
      <c r="F103" s="31">
        <f t="shared" si="28"/>
        <v>401.87201003507653</v>
      </c>
      <c r="G103" s="31">
        <f t="shared" si="29"/>
        <v>940.18204749527104</v>
      </c>
      <c r="H103" s="58"/>
      <c r="I103" s="31">
        <f t="shared" si="30"/>
        <v>225241.81938882999</v>
      </c>
      <c r="J103" s="332"/>
      <c r="K103" s="57"/>
      <c r="L103" s="199"/>
      <c r="M103" s="20" t="str">
        <f t="shared" si="36"/>
        <v>71</v>
      </c>
      <c r="N103" s="31">
        <f t="shared" si="37"/>
        <v>226573.25517368535</v>
      </c>
      <c r="O103" s="31">
        <f t="shared" si="38"/>
        <v>1380.5092553547458</v>
      </c>
      <c r="P103" s="31">
        <f t="shared" si="39"/>
        <v>0</v>
      </c>
      <c r="Q103" s="31">
        <f t="shared" si="40"/>
        <v>389.25126396987253</v>
      </c>
      <c r="R103" s="31">
        <f t="shared" si="41"/>
        <v>991.25799138487332</v>
      </c>
      <c r="S103" s="58"/>
      <c r="T103" s="31">
        <f t="shared" si="42"/>
        <v>226184.00390971548</v>
      </c>
      <c r="U103" s="332"/>
      <c r="V103" s="199"/>
      <c r="W103" s="56"/>
      <c r="X103" s="20" t="str">
        <f t="shared" si="43"/>
        <v/>
      </c>
      <c r="Y103" s="31" t="str">
        <f t="shared" si="31"/>
        <v/>
      </c>
      <c r="Z103" s="31" t="str">
        <f t="shared" si="32"/>
        <v/>
      </c>
      <c r="AA103" s="31" t="str">
        <f t="shared" si="26"/>
        <v/>
      </c>
      <c r="AB103" s="31" t="str">
        <f t="shared" si="23"/>
        <v/>
      </c>
      <c r="AC103" s="31" t="str">
        <f t="shared" si="33"/>
        <v/>
      </c>
      <c r="AD103" s="58"/>
      <c r="AE103" s="31">
        <f t="shared" si="34"/>
        <v>0</v>
      </c>
      <c r="AF103" s="332"/>
      <c r="AG103" s="57"/>
    </row>
    <row r="104" spans="1:33" x14ac:dyDescent="0.2">
      <c r="A104" s="56"/>
      <c r="B104" s="20" t="str">
        <f t="shared" si="35"/>
        <v>72</v>
      </c>
      <c r="C104" s="31">
        <f t="shared" si="24"/>
        <v>225241.81938882999</v>
      </c>
      <c r="D104" s="31">
        <f t="shared" si="27"/>
        <v>1342.0540575303476</v>
      </c>
      <c r="E104" s="31">
        <f t="shared" si="25"/>
        <v>0</v>
      </c>
      <c r="F104" s="31">
        <f t="shared" si="28"/>
        <v>403.54647674355601</v>
      </c>
      <c r="G104" s="31">
        <f t="shared" si="29"/>
        <v>938.50758078679155</v>
      </c>
      <c r="H104" s="58"/>
      <c r="I104" s="31">
        <f t="shared" si="30"/>
        <v>224838.27291208642</v>
      </c>
      <c r="J104" s="332"/>
      <c r="K104" s="57"/>
      <c r="L104" s="199"/>
      <c r="M104" s="20" t="str">
        <f t="shared" si="36"/>
        <v>72</v>
      </c>
      <c r="N104" s="31">
        <f t="shared" si="37"/>
        <v>226184.00390971548</v>
      </c>
      <c r="O104" s="31">
        <f t="shared" si="38"/>
        <v>1380.5092553547458</v>
      </c>
      <c r="P104" s="31">
        <f t="shared" si="39"/>
        <v>0</v>
      </c>
      <c r="Q104" s="31">
        <f t="shared" si="40"/>
        <v>390.95423824974068</v>
      </c>
      <c r="R104" s="31">
        <f t="shared" si="41"/>
        <v>989.55501710500516</v>
      </c>
      <c r="S104" s="58"/>
      <c r="T104" s="31">
        <f t="shared" si="42"/>
        <v>225793.04967146573</v>
      </c>
      <c r="U104" s="332"/>
      <c r="V104" s="199"/>
      <c r="W104" s="56"/>
      <c r="X104" s="20" t="str">
        <f t="shared" si="43"/>
        <v/>
      </c>
      <c r="Y104" s="31" t="str">
        <f t="shared" si="31"/>
        <v/>
      </c>
      <c r="Z104" s="31" t="str">
        <f t="shared" si="32"/>
        <v/>
      </c>
      <c r="AA104" s="31" t="str">
        <f t="shared" si="26"/>
        <v/>
      </c>
      <c r="AB104" s="31" t="str">
        <f t="shared" si="23"/>
        <v/>
      </c>
      <c r="AC104" s="31" t="str">
        <f t="shared" si="33"/>
        <v/>
      </c>
      <c r="AD104" s="58"/>
      <c r="AE104" s="31">
        <f t="shared" si="34"/>
        <v>0</v>
      </c>
      <c r="AF104" s="332"/>
      <c r="AG104" s="57"/>
    </row>
    <row r="105" spans="1:33" x14ac:dyDescent="0.2">
      <c r="A105" s="56"/>
      <c r="B105" s="20" t="str">
        <f t="shared" si="35"/>
        <v>73</v>
      </c>
      <c r="C105" s="31">
        <f t="shared" si="24"/>
        <v>224838.27291208642</v>
      </c>
      <c r="D105" s="31">
        <f t="shared" si="27"/>
        <v>1342.0540575303476</v>
      </c>
      <c r="E105" s="31">
        <f t="shared" si="25"/>
        <v>0</v>
      </c>
      <c r="F105" s="31">
        <f t="shared" si="28"/>
        <v>405.2279203966541</v>
      </c>
      <c r="G105" s="31">
        <f t="shared" si="29"/>
        <v>936.82613713369346</v>
      </c>
      <c r="H105" s="58"/>
      <c r="I105" s="31">
        <f t="shared" si="30"/>
        <v>224433.04499168976</v>
      </c>
      <c r="J105" s="332"/>
      <c r="K105" s="57"/>
      <c r="L105" s="199"/>
      <c r="M105" s="20" t="str">
        <f t="shared" si="36"/>
        <v>73</v>
      </c>
      <c r="N105" s="31">
        <f t="shared" si="37"/>
        <v>225793.04967146573</v>
      </c>
      <c r="O105" s="31">
        <f t="shared" si="38"/>
        <v>1380.5092553547458</v>
      </c>
      <c r="P105" s="31">
        <f t="shared" si="39"/>
        <v>0</v>
      </c>
      <c r="Q105" s="31">
        <f t="shared" si="40"/>
        <v>392.66466304208336</v>
      </c>
      <c r="R105" s="31">
        <f t="shared" si="41"/>
        <v>987.84459231266248</v>
      </c>
      <c r="S105" s="58"/>
      <c r="T105" s="31">
        <f t="shared" si="42"/>
        <v>225400.38500842365</v>
      </c>
      <c r="U105" s="332"/>
      <c r="V105" s="199"/>
      <c r="W105" s="56"/>
      <c r="X105" s="20" t="str">
        <f t="shared" si="43"/>
        <v/>
      </c>
      <c r="Y105" s="31" t="str">
        <f t="shared" si="31"/>
        <v/>
      </c>
      <c r="Z105" s="31" t="str">
        <f t="shared" si="32"/>
        <v/>
      </c>
      <c r="AA105" s="31" t="str">
        <f t="shared" si="26"/>
        <v/>
      </c>
      <c r="AB105" s="31" t="str">
        <f t="shared" si="23"/>
        <v/>
      </c>
      <c r="AC105" s="31" t="str">
        <f t="shared" si="33"/>
        <v/>
      </c>
      <c r="AD105" s="58"/>
      <c r="AE105" s="31">
        <f t="shared" si="34"/>
        <v>0</v>
      </c>
      <c r="AF105" s="332"/>
      <c r="AG105" s="57"/>
    </row>
    <row r="106" spans="1:33" x14ac:dyDescent="0.2">
      <c r="A106" s="56"/>
      <c r="B106" s="20" t="str">
        <f t="shared" si="35"/>
        <v>74</v>
      </c>
      <c r="C106" s="31">
        <f t="shared" si="24"/>
        <v>224433.04499168976</v>
      </c>
      <c r="D106" s="31">
        <f t="shared" si="27"/>
        <v>1342.0540575303476</v>
      </c>
      <c r="E106" s="31">
        <f t="shared" si="25"/>
        <v>0</v>
      </c>
      <c r="F106" s="31">
        <f t="shared" si="28"/>
        <v>406.91637006497353</v>
      </c>
      <c r="G106" s="31">
        <f t="shared" si="29"/>
        <v>935.13768746537403</v>
      </c>
      <c r="H106" s="58"/>
      <c r="I106" s="31">
        <f t="shared" si="30"/>
        <v>224026.12862162478</v>
      </c>
      <c r="J106" s="332"/>
      <c r="K106" s="57"/>
      <c r="L106" s="199"/>
      <c r="M106" s="20" t="str">
        <f t="shared" si="36"/>
        <v>74</v>
      </c>
      <c r="N106" s="31">
        <f t="shared" si="37"/>
        <v>225400.38500842365</v>
      </c>
      <c r="O106" s="31">
        <f t="shared" si="38"/>
        <v>1380.5092553547458</v>
      </c>
      <c r="P106" s="31">
        <f t="shared" si="39"/>
        <v>0</v>
      </c>
      <c r="Q106" s="31">
        <f t="shared" si="40"/>
        <v>394.38257094289247</v>
      </c>
      <c r="R106" s="31">
        <f t="shared" si="41"/>
        <v>986.12668441185338</v>
      </c>
      <c r="S106" s="58"/>
      <c r="T106" s="31">
        <f t="shared" si="42"/>
        <v>225006.00243748075</v>
      </c>
      <c r="U106" s="332"/>
      <c r="V106" s="199"/>
      <c r="W106" s="56"/>
      <c r="X106" s="20" t="str">
        <f t="shared" si="43"/>
        <v/>
      </c>
      <c r="Y106" s="31" t="str">
        <f t="shared" si="31"/>
        <v/>
      </c>
      <c r="Z106" s="31" t="str">
        <f t="shared" si="32"/>
        <v/>
      </c>
      <c r="AA106" s="31" t="str">
        <f t="shared" si="26"/>
        <v/>
      </c>
      <c r="AB106" s="31" t="str">
        <f t="shared" si="23"/>
        <v/>
      </c>
      <c r="AC106" s="31" t="str">
        <f t="shared" si="33"/>
        <v/>
      </c>
      <c r="AD106" s="58"/>
      <c r="AE106" s="31">
        <f t="shared" si="34"/>
        <v>0</v>
      </c>
      <c r="AF106" s="332"/>
      <c r="AG106" s="57"/>
    </row>
    <row r="107" spans="1:33" x14ac:dyDescent="0.2">
      <c r="A107" s="56"/>
      <c r="B107" s="20" t="str">
        <f t="shared" si="35"/>
        <v>75</v>
      </c>
      <c r="C107" s="31">
        <f t="shared" si="24"/>
        <v>224026.12862162478</v>
      </c>
      <c r="D107" s="31">
        <f t="shared" si="27"/>
        <v>1342.0540575303476</v>
      </c>
      <c r="E107" s="31">
        <f t="shared" si="25"/>
        <v>0</v>
      </c>
      <c r="F107" s="31">
        <f t="shared" si="28"/>
        <v>408.61185494024437</v>
      </c>
      <c r="G107" s="31">
        <f t="shared" si="29"/>
        <v>933.44220259010319</v>
      </c>
      <c r="H107" s="58"/>
      <c r="I107" s="31">
        <f t="shared" si="30"/>
        <v>223617.51676668454</v>
      </c>
      <c r="J107" s="332"/>
      <c r="K107" s="57"/>
      <c r="L107" s="199"/>
      <c r="M107" s="20" t="str">
        <f t="shared" si="36"/>
        <v>75</v>
      </c>
      <c r="N107" s="31">
        <f t="shared" si="37"/>
        <v>225006.00243748075</v>
      </c>
      <c r="O107" s="31">
        <f t="shared" si="38"/>
        <v>1380.5092553547458</v>
      </c>
      <c r="P107" s="31">
        <f t="shared" si="39"/>
        <v>0</v>
      </c>
      <c r="Q107" s="31">
        <f t="shared" si="40"/>
        <v>396.10799469076767</v>
      </c>
      <c r="R107" s="31">
        <f t="shared" si="41"/>
        <v>984.40126066397818</v>
      </c>
      <c r="S107" s="58"/>
      <c r="T107" s="31">
        <f t="shared" si="42"/>
        <v>224609.89444278998</v>
      </c>
      <c r="U107" s="332"/>
      <c r="V107" s="199"/>
      <c r="W107" s="56"/>
      <c r="X107" s="20" t="str">
        <f t="shared" si="43"/>
        <v/>
      </c>
      <c r="Y107" s="31" t="str">
        <f t="shared" si="31"/>
        <v/>
      </c>
      <c r="Z107" s="31" t="str">
        <f t="shared" si="32"/>
        <v/>
      </c>
      <c r="AA107" s="31" t="str">
        <f t="shared" si="26"/>
        <v/>
      </c>
      <c r="AB107" s="31" t="str">
        <f t="shared" si="23"/>
        <v/>
      </c>
      <c r="AC107" s="31" t="str">
        <f t="shared" si="33"/>
        <v/>
      </c>
      <c r="AD107" s="58"/>
      <c r="AE107" s="31">
        <f t="shared" si="34"/>
        <v>0</v>
      </c>
      <c r="AF107" s="332"/>
      <c r="AG107" s="57"/>
    </row>
    <row r="108" spans="1:33" x14ac:dyDescent="0.2">
      <c r="A108" s="56"/>
      <c r="B108" s="20" t="str">
        <f t="shared" si="35"/>
        <v>76</v>
      </c>
      <c r="C108" s="31">
        <f t="shared" si="24"/>
        <v>223617.51676668454</v>
      </c>
      <c r="D108" s="31">
        <f t="shared" si="27"/>
        <v>1342.0540575303476</v>
      </c>
      <c r="E108" s="31">
        <f t="shared" si="25"/>
        <v>0</v>
      </c>
      <c r="F108" s="31">
        <f t="shared" si="28"/>
        <v>410.31440433582873</v>
      </c>
      <c r="G108" s="31">
        <f t="shared" si="29"/>
        <v>931.73965319451884</v>
      </c>
      <c r="H108" s="58"/>
      <c r="I108" s="31">
        <f t="shared" si="30"/>
        <v>223207.2023623487</v>
      </c>
      <c r="J108" s="332"/>
      <c r="K108" s="57"/>
      <c r="L108" s="199"/>
      <c r="M108" s="20" t="str">
        <f t="shared" si="36"/>
        <v>76</v>
      </c>
      <c r="N108" s="31">
        <f t="shared" si="37"/>
        <v>224609.89444278998</v>
      </c>
      <c r="O108" s="31">
        <f t="shared" si="38"/>
        <v>1380.5092553547458</v>
      </c>
      <c r="P108" s="31">
        <f t="shared" si="39"/>
        <v>0</v>
      </c>
      <c r="Q108" s="31">
        <f t="shared" si="40"/>
        <v>397.84096716753982</v>
      </c>
      <c r="R108" s="31">
        <f t="shared" si="41"/>
        <v>982.66828818720603</v>
      </c>
      <c r="S108" s="58"/>
      <c r="T108" s="31">
        <f t="shared" si="42"/>
        <v>224212.05347562244</v>
      </c>
      <c r="U108" s="332"/>
      <c r="V108" s="199"/>
      <c r="W108" s="56"/>
      <c r="X108" s="20" t="str">
        <f t="shared" si="43"/>
        <v/>
      </c>
      <c r="Y108" s="31" t="str">
        <f t="shared" si="31"/>
        <v/>
      </c>
      <c r="Z108" s="31" t="str">
        <f t="shared" si="32"/>
        <v/>
      </c>
      <c r="AA108" s="31" t="str">
        <f t="shared" si="26"/>
        <v/>
      </c>
      <c r="AB108" s="31" t="str">
        <f t="shared" si="23"/>
        <v/>
      </c>
      <c r="AC108" s="31" t="str">
        <f t="shared" si="33"/>
        <v/>
      </c>
      <c r="AD108" s="58"/>
      <c r="AE108" s="31">
        <f t="shared" si="34"/>
        <v>0</v>
      </c>
      <c r="AF108" s="332"/>
      <c r="AG108" s="57"/>
    </row>
    <row r="109" spans="1:33" x14ac:dyDescent="0.2">
      <c r="A109" s="56"/>
      <c r="B109" s="20" t="str">
        <f t="shared" si="35"/>
        <v>77</v>
      </c>
      <c r="C109" s="31">
        <f t="shared" si="24"/>
        <v>223207.2023623487</v>
      </c>
      <c r="D109" s="31">
        <f t="shared" si="27"/>
        <v>1342.0540575303476</v>
      </c>
      <c r="E109" s="31">
        <f t="shared" si="25"/>
        <v>0</v>
      </c>
      <c r="F109" s="31">
        <f t="shared" si="28"/>
        <v>412.02404768722795</v>
      </c>
      <c r="G109" s="31">
        <f t="shared" si="29"/>
        <v>930.03000984311961</v>
      </c>
      <c r="H109" s="58"/>
      <c r="I109" s="31">
        <f t="shared" si="30"/>
        <v>222795.17831466146</v>
      </c>
      <c r="J109" s="332"/>
      <c r="K109" s="57"/>
      <c r="L109" s="199"/>
      <c r="M109" s="20" t="str">
        <f t="shared" si="36"/>
        <v>77</v>
      </c>
      <c r="N109" s="31">
        <f t="shared" si="37"/>
        <v>224212.05347562244</v>
      </c>
      <c r="O109" s="31">
        <f t="shared" si="38"/>
        <v>1380.5092553547458</v>
      </c>
      <c r="P109" s="31">
        <f t="shared" si="39"/>
        <v>0</v>
      </c>
      <c r="Q109" s="31">
        <f t="shared" si="40"/>
        <v>399.58152139889773</v>
      </c>
      <c r="R109" s="31">
        <f t="shared" si="41"/>
        <v>980.92773395584811</v>
      </c>
      <c r="S109" s="58"/>
      <c r="T109" s="31">
        <f t="shared" si="42"/>
        <v>223812.47195422353</v>
      </c>
      <c r="U109" s="332"/>
      <c r="V109" s="199"/>
      <c r="W109" s="56"/>
      <c r="X109" s="20" t="str">
        <f t="shared" si="43"/>
        <v/>
      </c>
      <c r="Y109" s="31" t="str">
        <f t="shared" si="31"/>
        <v/>
      </c>
      <c r="Z109" s="31" t="str">
        <f t="shared" si="32"/>
        <v/>
      </c>
      <c r="AA109" s="31" t="str">
        <f t="shared" si="26"/>
        <v/>
      </c>
      <c r="AB109" s="31" t="str">
        <f t="shared" si="23"/>
        <v/>
      </c>
      <c r="AC109" s="31" t="str">
        <f t="shared" si="33"/>
        <v/>
      </c>
      <c r="AD109" s="58"/>
      <c r="AE109" s="31">
        <f t="shared" si="34"/>
        <v>0</v>
      </c>
      <c r="AF109" s="332"/>
      <c r="AG109" s="57"/>
    </row>
    <row r="110" spans="1:33" x14ac:dyDescent="0.2">
      <c r="A110" s="56"/>
      <c r="B110" s="20" t="str">
        <f t="shared" si="35"/>
        <v>78</v>
      </c>
      <c r="C110" s="31">
        <f t="shared" si="24"/>
        <v>222795.17831466146</v>
      </c>
      <c r="D110" s="31">
        <f t="shared" si="27"/>
        <v>1342.0540575303476</v>
      </c>
      <c r="E110" s="31">
        <f t="shared" si="25"/>
        <v>0</v>
      </c>
      <c r="F110" s="31">
        <f t="shared" si="28"/>
        <v>413.74081455259147</v>
      </c>
      <c r="G110" s="31">
        <f t="shared" si="29"/>
        <v>928.31324297775609</v>
      </c>
      <c r="H110" s="58"/>
      <c r="I110" s="31">
        <f t="shared" si="30"/>
        <v>222381.43750010888</v>
      </c>
      <c r="J110" s="332"/>
      <c r="K110" s="57"/>
      <c r="L110" s="199"/>
      <c r="M110" s="20" t="str">
        <f t="shared" si="36"/>
        <v>78</v>
      </c>
      <c r="N110" s="31">
        <f t="shared" si="37"/>
        <v>223812.47195422353</v>
      </c>
      <c r="O110" s="31">
        <f t="shared" si="38"/>
        <v>1380.5092553547458</v>
      </c>
      <c r="P110" s="31">
        <f t="shared" si="39"/>
        <v>0</v>
      </c>
      <c r="Q110" s="31">
        <f t="shared" si="40"/>
        <v>401.32969055501803</v>
      </c>
      <c r="R110" s="31">
        <f t="shared" si="41"/>
        <v>979.17956479972781</v>
      </c>
      <c r="S110" s="58"/>
      <c r="T110" s="31">
        <f t="shared" si="42"/>
        <v>223411.1422636685</v>
      </c>
      <c r="U110" s="332"/>
      <c r="V110" s="199"/>
      <c r="W110" s="56"/>
      <c r="X110" s="20" t="str">
        <f t="shared" si="43"/>
        <v/>
      </c>
      <c r="Y110" s="31" t="str">
        <f t="shared" si="31"/>
        <v/>
      </c>
      <c r="Z110" s="31" t="str">
        <f t="shared" si="32"/>
        <v/>
      </c>
      <c r="AA110" s="31" t="str">
        <f t="shared" si="26"/>
        <v/>
      </c>
      <c r="AB110" s="31" t="str">
        <f t="shared" si="23"/>
        <v/>
      </c>
      <c r="AC110" s="31" t="str">
        <f t="shared" si="33"/>
        <v/>
      </c>
      <c r="AD110" s="58"/>
      <c r="AE110" s="31">
        <f t="shared" si="34"/>
        <v>0</v>
      </c>
      <c r="AF110" s="332"/>
      <c r="AG110" s="57"/>
    </row>
    <row r="111" spans="1:33" x14ac:dyDescent="0.2">
      <c r="A111" s="56"/>
      <c r="B111" s="20" t="str">
        <f t="shared" si="35"/>
        <v>79</v>
      </c>
      <c r="C111" s="31">
        <f t="shared" si="24"/>
        <v>222381.43750010888</v>
      </c>
      <c r="D111" s="31">
        <f t="shared" si="27"/>
        <v>1342.0540575303476</v>
      </c>
      <c r="E111" s="31">
        <f t="shared" si="25"/>
        <v>0</v>
      </c>
      <c r="F111" s="31">
        <f t="shared" si="28"/>
        <v>415.46473461322728</v>
      </c>
      <c r="G111" s="31">
        <f t="shared" si="29"/>
        <v>926.58932291712028</v>
      </c>
      <c r="H111" s="58"/>
      <c r="I111" s="31">
        <f t="shared" si="30"/>
        <v>221965.97276549565</v>
      </c>
      <c r="J111" s="332"/>
      <c r="K111" s="57"/>
      <c r="L111" s="199"/>
      <c r="M111" s="20" t="str">
        <f t="shared" si="36"/>
        <v>79</v>
      </c>
      <c r="N111" s="31">
        <f t="shared" si="37"/>
        <v>223411.1422636685</v>
      </c>
      <c r="O111" s="31">
        <f t="shared" si="38"/>
        <v>1380.5092553547458</v>
      </c>
      <c r="P111" s="31">
        <f t="shared" si="39"/>
        <v>0</v>
      </c>
      <c r="Q111" s="31">
        <f t="shared" si="40"/>
        <v>403.08550795119629</v>
      </c>
      <c r="R111" s="31">
        <f t="shared" si="41"/>
        <v>977.42374740354956</v>
      </c>
      <c r="S111" s="58"/>
      <c r="T111" s="31">
        <f t="shared" si="42"/>
        <v>223008.05675571732</v>
      </c>
      <c r="U111" s="332"/>
      <c r="V111" s="199"/>
      <c r="W111" s="56"/>
      <c r="X111" s="20" t="str">
        <f t="shared" si="43"/>
        <v/>
      </c>
      <c r="Y111" s="31" t="str">
        <f t="shared" si="31"/>
        <v/>
      </c>
      <c r="Z111" s="31" t="str">
        <f t="shared" si="32"/>
        <v/>
      </c>
      <c r="AA111" s="31" t="str">
        <f t="shared" si="26"/>
        <v/>
      </c>
      <c r="AB111" s="31" t="str">
        <f t="shared" si="23"/>
        <v/>
      </c>
      <c r="AC111" s="31" t="str">
        <f t="shared" si="33"/>
        <v/>
      </c>
      <c r="AD111" s="58"/>
      <c r="AE111" s="31">
        <f t="shared" si="34"/>
        <v>0</v>
      </c>
      <c r="AF111" s="332"/>
      <c r="AG111" s="57"/>
    </row>
    <row r="112" spans="1:33" x14ac:dyDescent="0.2">
      <c r="A112" s="56"/>
      <c r="B112" s="20" t="str">
        <f t="shared" si="35"/>
        <v>80</v>
      </c>
      <c r="C112" s="31">
        <f t="shared" si="24"/>
        <v>221965.97276549565</v>
      </c>
      <c r="D112" s="31">
        <f t="shared" si="27"/>
        <v>1342.0540575303476</v>
      </c>
      <c r="E112" s="31">
        <f t="shared" si="25"/>
        <v>0</v>
      </c>
      <c r="F112" s="31">
        <f t="shared" si="28"/>
        <v>417.19583767411575</v>
      </c>
      <c r="G112" s="31">
        <f t="shared" si="29"/>
        <v>924.85821985623181</v>
      </c>
      <c r="H112" s="58"/>
      <c r="I112" s="31">
        <f t="shared" si="30"/>
        <v>221548.77692782154</v>
      </c>
      <c r="J112" s="332"/>
      <c r="K112" s="57"/>
      <c r="L112" s="199"/>
      <c r="M112" s="20" t="str">
        <f t="shared" si="36"/>
        <v>80</v>
      </c>
      <c r="N112" s="31">
        <f t="shared" si="37"/>
        <v>223008.05675571732</v>
      </c>
      <c r="O112" s="31">
        <f t="shared" si="38"/>
        <v>1380.5092553547458</v>
      </c>
      <c r="P112" s="31">
        <f t="shared" si="39"/>
        <v>0</v>
      </c>
      <c r="Q112" s="31">
        <f t="shared" si="40"/>
        <v>404.84900704848269</v>
      </c>
      <c r="R112" s="31">
        <f t="shared" si="41"/>
        <v>975.66024830626316</v>
      </c>
      <c r="S112" s="58"/>
      <c r="T112" s="31">
        <f t="shared" si="42"/>
        <v>222603.20774866885</v>
      </c>
      <c r="U112" s="332"/>
      <c r="V112" s="199"/>
      <c r="W112" s="56"/>
      <c r="X112" s="20" t="str">
        <f t="shared" si="43"/>
        <v/>
      </c>
      <c r="Y112" s="31" t="str">
        <f t="shared" si="31"/>
        <v/>
      </c>
      <c r="Z112" s="31" t="str">
        <f t="shared" si="32"/>
        <v/>
      </c>
      <c r="AA112" s="31" t="str">
        <f t="shared" si="26"/>
        <v/>
      </c>
      <c r="AB112" s="31" t="str">
        <f t="shared" si="23"/>
        <v/>
      </c>
      <c r="AC112" s="31" t="str">
        <f t="shared" si="33"/>
        <v/>
      </c>
      <c r="AD112" s="58"/>
      <c r="AE112" s="31">
        <f t="shared" si="34"/>
        <v>0</v>
      </c>
      <c r="AF112" s="332"/>
      <c r="AG112" s="57"/>
    </row>
    <row r="113" spans="1:33" x14ac:dyDescent="0.2">
      <c r="A113" s="56"/>
      <c r="B113" s="20" t="str">
        <f t="shared" si="35"/>
        <v>81</v>
      </c>
      <c r="C113" s="31">
        <f t="shared" si="24"/>
        <v>221548.77692782154</v>
      </c>
      <c r="D113" s="31">
        <f t="shared" si="27"/>
        <v>1342.0540575303476</v>
      </c>
      <c r="E113" s="31">
        <f t="shared" si="25"/>
        <v>0</v>
      </c>
      <c r="F113" s="31">
        <f t="shared" si="28"/>
        <v>418.93415366442446</v>
      </c>
      <c r="G113" s="31">
        <f t="shared" si="29"/>
        <v>923.11990386592311</v>
      </c>
      <c r="H113" s="58"/>
      <c r="I113" s="31">
        <f t="shared" si="30"/>
        <v>221129.84277415712</v>
      </c>
      <c r="J113" s="332"/>
      <c r="K113" s="57"/>
      <c r="L113" s="199"/>
      <c r="M113" s="20" t="str">
        <f t="shared" si="36"/>
        <v>81</v>
      </c>
      <c r="N113" s="31">
        <f t="shared" si="37"/>
        <v>222603.20774866885</v>
      </c>
      <c r="O113" s="31">
        <f t="shared" si="38"/>
        <v>1380.5092553547458</v>
      </c>
      <c r="P113" s="31">
        <f t="shared" si="39"/>
        <v>0</v>
      </c>
      <c r="Q113" s="31">
        <f t="shared" si="40"/>
        <v>406.62022145431968</v>
      </c>
      <c r="R113" s="31">
        <f t="shared" si="41"/>
        <v>973.88903390042617</v>
      </c>
      <c r="S113" s="58"/>
      <c r="T113" s="31">
        <f t="shared" si="42"/>
        <v>222196.58752721452</v>
      </c>
      <c r="U113" s="332"/>
      <c r="V113" s="199"/>
      <c r="W113" s="56"/>
      <c r="X113" s="20" t="str">
        <f t="shared" si="43"/>
        <v/>
      </c>
      <c r="Y113" s="31" t="str">
        <f t="shared" si="31"/>
        <v/>
      </c>
      <c r="Z113" s="31" t="str">
        <f t="shared" si="32"/>
        <v/>
      </c>
      <c r="AA113" s="31" t="str">
        <f t="shared" si="26"/>
        <v/>
      </c>
      <c r="AB113" s="31" t="str">
        <f t="shared" si="23"/>
        <v/>
      </c>
      <c r="AC113" s="31" t="str">
        <f t="shared" si="33"/>
        <v/>
      </c>
      <c r="AD113" s="58"/>
      <c r="AE113" s="31">
        <f t="shared" si="34"/>
        <v>0</v>
      </c>
      <c r="AF113" s="332"/>
      <c r="AG113" s="57"/>
    </row>
    <row r="114" spans="1:33" x14ac:dyDescent="0.2">
      <c r="A114" s="56"/>
      <c r="B114" s="20" t="str">
        <f t="shared" si="35"/>
        <v>82</v>
      </c>
      <c r="C114" s="31">
        <f t="shared" si="24"/>
        <v>221129.84277415712</v>
      </c>
      <c r="D114" s="31">
        <f t="shared" si="27"/>
        <v>1342.0540575303476</v>
      </c>
      <c r="E114" s="31">
        <f t="shared" si="25"/>
        <v>0</v>
      </c>
      <c r="F114" s="31">
        <f t="shared" si="28"/>
        <v>420.67971263802622</v>
      </c>
      <c r="G114" s="31">
        <f t="shared" si="29"/>
        <v>921.37434489232135</v>
      </c>
      <c r="H114" s="58"/>
      <c r="I114" s="31">
        <f t="shared" si="30"/>
        <v>220709.1630615191</v>
      </c>
      <c r="J114" s="332"/>
      <c r="K114" s="57"/>
      <c r="L114" s="199"/>
      <c r="M114" s="20" t="str">
        <f t="shared" si="36"/>
        <v>82</v>
      </c>
      <c r="N114" s="31">
        <f t="shared" si="37"/>
        <v>222196.58752721452</v>
      </c>
      <c r="O114" s="31">
        <f t="shared" si="38"/>
        <v>1380.5092553547458</v>
      </c>
      <c r="P114" s="31">
        <f t="shared" si="39"/>
        <v>0</v>
      </c>
      <c r="Q114" s="31">
        <f t="shared" si="40"/>
        <v>408.39918492318247</v>
      </c>
      <c r="R114" s="31">
        <f t="shared" si="41"/>
        <v>972.11007043156337</v>
      </c>
      <c r="S114" s="58"/>
      <c r="T114" s="31">
        <f t="shared" si="42"/>
        <v>221788.18834229134</v>
      </c>
      <c r="U114" s="332"/>
      <c r="V114" s="199"/>
      <c r="W114" s="56"/>
      <c r="X114" s="20" t="str">
        <f t="shared" si="43"/>
        <v/>
      </c>
      <c r="Y114" s="31" t="str">
        <f t="shared" si="31"/>
        <v/>
      </c>
      <c r="Z114" s="31" t="str">
        <f t="shared" si="32"/>
        <v/>
      </c>
      <c r="AA114" s="31" t="str">
        <f t="shared" si="26"/>
        <v/>
      </c>
      <c r="AB114" s="31" t="str">
        <f t="shared" si="23"/>
        <v/>
      </c>
      <c r="AC114" s="31" t="str">
        <f t="shared" si="33"/>
        <v/>
      </c>
      <c r="AD114" s="58"/>
      <c r="AE114" s="31">
        <f t="shared" si="34"/>
        <v>0</v>
      </c>
      <c r="AF114" s="332"/>
      <c r="AG114" s="57"/>
    </row>
    <row r="115" spans="1:33" x14ac:dyDescent="0.2">
      <c r="A115" s="56"/>
      <c r="B115" s="20" t="str">
        <f t="shared" si="35"/>
        <v>83</v>
      </c>
      <c r="C115" s="31">
        <f t="shared" si="24"/>
        <v>220709.1630615191</v>
      </c>
      <c r="D115" s="31">
        <f t="shared" si="27"/>
        <v>1342.0540575303476</v>
      </c>
      <c r="E115" s="31">
        <f t="shared" si="25"/>
        <v>0</v>
      </c>
      <c r="F115" s="31">
        <f t="shared" si="28"/>
        <v>422.43254477401797</v>
      </c>
      <c r="G115" s="31">
        <f t="shared" si="29"/>
        <v>919.62151275632959</v>
      </c>
      <c r="H115" s="58"/>
      <c r="I115" s="31">
        <f t="shared" si="30"/>
        <v>220286.73051674507</v>
      </c>
      <c r="J115" s="332"/>
      <c r="K115" s="57"/>
      <c r="L115" s="199"/>
      <c r="M115" s="20" t="str">
        <f t="shared" si="36"/>
        <v>83</v>
      </c>
      <c r="N115" s="31">
        <f t="shared" si="37"/>
        <v>221788.18834229134</v>
      </c>
      <c r="O115" s="31">
        <f t="shared" si="38"/>
        <v>1380.5092553547458</v>
      </c>
      <c r="P115" s="31">
        <f t="shared" si="39"/>
        <v>0</v>
      </c>
      <c r="Q115" s="31">
        <f t="shared" si="40"/>
        <v>410.18593135722131</v>
      </c>
      <c r="R115" s="31">
        <f t="shared" si="41"/>
        <v>970.32332399752454</v>
      </c>
      <c r="S115" s="58"/>
      <c r="T115" s="31">
        <f t="shared" si="42"/>
        <v>221378.0024109341</v>
      </c>
      <c r="U115" s="332"/>
      <c r="V115" s="199"/>
      <c r="W115" s="56"/>
      <c r="X115" s="20" t="str">
        <f t="shared" si="43"/>
        <v/>
      </c>
      <c r="Y115" s="31" t="str">
        <f t="shared" si="31"/>
        <v/>
      </c>
      <c r="Z115" s="31" t="str">
        <f t="shared" si="32"/>
        <v/>
      </c>
      <c r="AA115" s="31" t="str">
        <f t="shared" si="26"/>
        <v/>
      </c>
      <c r="AB115" s="31" t="str">
        <f t="shared" si="23"/>
        <v/>
      </c>
      <c r="AC115" s="31" t="str">
        <f t="shared" si="33"/>
        <v/>
      </c>
      <c r="AD115" s="58"/>
      <c r="AE115" s="31">
        <f t="shared" si="34"/>
        <v>0</v>
      </c>
      <c r="AF115" s="332"/>
      <c r="AG115" s="57"/>
    </row>
    <row r="116" spans="1:33" x14ac:dyDescent="0.2">
      <c r="A116" s="56"/>
      <c r="B116" s="20" t="str">
        <f t="shared" si="35"/>
        <v>84</v>
      </c>
      <c r="C116" s="31">
        <f t="shared" si="24"/>
        <v>220286.73051674507</v>
      </c>
      <c r="D116" s="31">
        <f t="shared" si="27"/>
        <v>1342.0540575303476</v>
      </c>
      <c r="E116" s="31">
        <f t="shared" si="25"/>
        <v>0</v>
      </c>
      <c r="F116" s="31">
        <f t="shared" si="28"/>
        <v>424.19268037724316</v>
      </c>
      <c r="G116" s="31">
        <f t="shared" si="29"/>
        <v>917.8613771531044</v>
      </c>
      <c r="H116" s="58"/>
      <c r="I116" s="31">
        <f t="shared" si="30"/>
        <v>219862.53783636782</v>
      </c>
      <c r="J116" s="332"/>
      <c r="K116" s="57"/>
      <c r="L116" s="199"/>
      <c r="M116" s="20" t="str">
        <f t="shared" si="36"/>
        <v>84</v>
      </c>
      <c r="N116" s="31">
        <f t="shared" si="37"/>
        <v>221378.0024109341</v>
      </c>
      <c r="O116" s="31">
        <f t="shared" si="38"/>
        <v>1380.5092553547458</v>
      </c>
      <c r="P116" s="31">
        <f t="shared" si="39"/>
        <v>0</v>
      </c>
      <c r="Q116" s="31">
        <f t="shared" si="40"/>
        <v>411.98049480690929</v>
      </c>
      <c r="R116" s="31">
        <f t="shared" si="41"/>
        <v>968.52876054783655</v>
      </c>
      <c r="S116" s="58"/>
      <c r="T116" s="31">
        <f t="shared" si="42"/>
        <v>220966.02191612718</v>
      </c>
      <c r="U116" s="332"/>
      <c r="V116" s="199"/>
      <c r="W116" s="56"/>
      <c r="X116" s="20" t="str">
        <f t="shared" si="43"/>
        <v/>
      </c>
      <c r="Y116" s="31" t="str">
        <f t="shared" si="31"/>
        <v/>
      </c>
      <c r="Z116" s="31" t="str">
        <f t="shared" si="32"/>
        <v/>
      </c>
      <c r="AA116" s="31" t="str">
        <f t="shared" si="26"/>
        <v/>
      </c>
      <c r="AB116" s="31" t="str">
        <f t="shared" si="23"/>
        <v/>
      </c>
      <c r="AC116" s="31" t="str">
        <f t="shared" si="33"/>
        <v/>
      </c>
      <c r="AD116" s="58"/>
      <c r="AE116" s="31">
        <f t="shared" si="34"/>
        <v>0</v>
      </c>
      <c r="AF116" s="332"/>
      <c r="AG116" s="57"/>
    </row>
    <row r="117" spans="1:33" x14ac:dyDescent="0.2">
      <c r="A117" s="56"/>
      <c r="B117" s="20" t="str">
        <f t="shared" si="35"/>
        <v>85</v>
      </c>
      <c r="C117" s="31">
        <f t="shared" si="24"/>
        <v>219862.53783636782</v>
      </c>
      <c r="D117" s="31">
        <f t="shared" si="27"/>
        <v>1342.0540575303476</v>
      </c>
      <c r="E117" s="31">
        <f t="shared" si="25"/>
        <v>0</v>
      </c>
      <c r="F117" s="31">
        <f t="shared" si="28"/>
        <v>425.96014987881506</v>
      </c>
      <c r="G117" s="31">
        <f t="shared" si="29"/>
        <v>916.0939076515325</v>
      </c>
      <c r="H117" s="58"/>
      <c r="I117" s="31">
        <f t="shared" si="30"/>
        <v>219436.57768648901</v>
      </c>
      <c r="J117" s="332"/>
      <c r="K117" s="57"/>
      <c r="L117" s="199"/>
      <c r="M117" s="20" t="str">
        <f t="shared" si="36"/>
        <v>85</v>
      </c>
      <c r="N117" s="31">
        <f t="shared" si="37"/>
        <v>220966.02191612718</v>
      </c>
      <c r="O117" s="31">
        <f t="shared" si="38"/>
        <v>1380.5092553547458</v>
      </c>
      <c r="P117" s="31">
        <f t="shared" si="39"/>
        <v>0</v>
      </c>
      <c r="Q117" s="31">
        <f t="shared" si="40"/>
        <v>413.78290947168955</v>
      </c>
      <c r="R117" s="31">
        <f t="shared" si="41"/>
        <v>966.7263458830563</v>
      </c>
      <c r="S117" s="58"/>
      <c r="T117" s="31">
        <f t="shared" si="42"/>
        <v>220552.23900665549</v>
      </c>
      <c r="U117" s="332"/>
      <c r="V117" s="199"/>
      <c r="W117" s="56"/>
      <c r="X117" s="20" t="str">
        <f t="shared" si="43"/>
        <v/>
      </c>
      <c r="Y117" s="31" t="str">
        <f t="shared" si="31"/>
        <v/>
      </c>
      <c r="Z117" s="31" t="str">
        <f t="shared" si="32"/>
        <v/>
      </c>
      <c r="AA117" s="31" t="str">
        <f t="shared" si="26"/>
        <v/>
      </c>
      <c r="AB117" s="31" t="str">
        <f t="shared" si="23"/>
        <v/>
      </c>
      <c r="AC117" s="31" t="str">
        <f t="shared" si="33"/>
        <v/>
      </c>
      <c r="AD117" s="58"/>
      <c r="AE117" s="31">
        <f t="shared" si="34"/>
        <v>0</v>
      </c>
      <c r="AF117" s="332"/>
      <c r="AG117" s="57"/>
    </row>
    <row r="118" spans="1:33" x14ac:dyDescent="0.2">
      <c r="A118" s="56"/>
      <c r="B118" s="20" t="str">
        <f t="shared" si="35"/>
        <v>86</v>
      </c>
      <c r="C118" s="31">
        <f t="shared" si="24"/>
        <v>219436.57768648901</v>
      </c>
      <c r="D118" s="31">
        <f t="shared" si="27"/>
        <v>1342.0540575303476</v>
      </c>
      <c r="E118" s="31">
        <f t="shared" si="25"/>
        <v>0</v>
      </c>
      <c r="F118" s="31">
        <f t="shared" si="28"/>
        <v>427.73498383664344</v>
      </c>
      <c r="G118" s="31">
        <f t="shared" si="29"/>
        <v>914.31907369370413</v>
      </c>
      <c r="H118" s="58"/>
      <c r="I118" s="31">
        <f t="shared" si="30"/>
        <v>219008.84270265236</v>
      </c>
      <c r="J118" s="332"/>
      <c r="K118" s="57"/>
      <c r="L118" s="199"/>
      <c r="M118" s="20" t="str">
        <f t="shared" si="36"/>
        <v>86</v>
      </c>
      <c r="N118" s="31">
        <f t="shared" si="37"/>
        <v>220552.23900665549</v>
      </c>
      <c r="O118" s="31">
        <f t="shared" si="38"/>
        <v>1380.5092553547458</v>
      </c>
      <c r="P118" s="31">
        <f t="shared" si="39"/>
        <v>0</v>
      </c>
      <c r="Q118" s="31">
        <f t="shared" si="40"/>
        <v>415.59320970062811</v>
      </c>
      <c r="R118" s="31">
        <f t="shared" si="41"/>
        <v>964.91604565411774</v>
      </c>
      <c r="S118" s="58"/>
      <c r="T118" s="31">
        <f t="shared" si="42"/>
        <v>220136.64579695486</v>
      </c>
      <c r="U118" s="332"/>
      <c r="V118" s="199"/>
      <c r="W118" s="56"/>
      <c r="X118" s="20" t="str">
        <f t="shared" si="43"/>
        <v/>
      </c>
      <c r="Y118" s="31" t="str">
        <f t="shared" si="31"/>
        <v/>
      </c>
      <c r="Z118" s="31" t="str">
        <f t="shared" si="32"/>
        <v/>
      </c>
      <c r="AA118" s="31" t="str">
        <f t="shared" si="26"/>
        <v/>
      </c>
      <c r="AB118" s="31" t="str">
        <f t="shared" si="23"/>
        <v/>
      </c>
      <c r="AC118" s="31" t="str">
        <f t="shared" si="33"/>
        <v/>
      </c>
      <c r="AD118" s="58"/>
      <c r="AE118" s="31">
        <f t="shared" si="34"/>
        <v>0</v>
      </c>
      <c r="AF118" s="332"/>
      <c r="AG118" s="57"/>
    </row>
    <row r="119" spans="1:33" x14ac:dyDescent="0.2">
      <c r="A119" s="56"/>
      <c r="B119" s="20" t="str">
        <f t="shared" si="35"/>
        <v>87</v>
      </c>
      <c r="C119" s="31">
        <f t="shared" si="24"/>
        <v>219008.84270265236</v>
      </c>
      <c r="D119" s="31">
        <f t="shared" si="27"/>
        <v>1342.0540575303476</v>
      </c>
      <c r="E119" s="31">
        <f t="shared" si="25"/>
        <v>0</v>
      </c>
      <c r="F119" s="31">
        <f t="shared" si="28"/>
        <v>429.51721293596279</v>
      </c>
      <c r="G119" s="31">
        <f t="shared" si="29"/>
        <v>912.53684459438477</v>
      </c>
      <c r="H119" s="58"/>
      <c r="I119" s="31">
        <f t="shared" si="30"/>
        <v>218579.3254897164</v>
      </c>
      <c r="J119" s="332"/>
      <c r="K119" s="57"/>
      <c r="L119" s="199"/>
      <c r="M119" s="20" t="str">
        <f t="shared" si="36"/>
        <v>87</v>
      </c>
      <c r="N119" s="31">
        <f t="shared" si="37"/>
        <v>220136.64579695486</v>
      </c>
      <c r="O119" s="31">
        <f t="shared" si="38"/>
        <v>1380.5092553547458</v>
      </c>
      <c r="P119" s="31">
        <f t="shared" si="39"/>
        <v>0</v>
      </c>
      <c r="Q119" s="31">
        <f t="shared" si="40"/>
        <v>417.4114299930684</v>
      </c>
      <c r="R119" s="31">
        <f t="shared" si="41"/>
        <v>963.09782536167745</v>
      </c>
      <c r="S119" s="58"/>
      <c r="T119" s="31">
        <f t="shared" si="42"/>
        <v>219719.23436696178</v>
      </c>
      <c r="U119" s="332"/>
      <c r="V119" s="199"/>
      <c r="W119" s="56"/>
      <c r="X119" s="20" t="str">
        <f t="shared" si="43"/>
        <v/>
      </c>
      <c r="Y119" s="31" t="str">
        <f t="shared" si="31"/>
        <v/>
      </c>
      <c r="Z119" s="31" t="str">
        <f t="shared" si="32"/>
        <v/>
      </c>
      <c r="AA119" s="31" t="str">
        <f t="shared" si="26"/>
        <v/>
      </c>
      <c r="AB119" s="31" t="str">
        <f t="shared" si="23"/>
        <v/>
      </c>
      <c r="AC119" s="31" t="str">
        <f t="shared" si="33"/>
        <v/>
      </c>
      <c r="AD119" s="58"/>
      <c r="AE119" s="31">
        <f t="shared" si="34"/>
        <v>0</v>
      </c>
      <c r="AF119" s="332"/>
      <c r="AG119" s="57"/>
    </row>
    <row r="120" spans="1:33" x14ac:dyDescent="0.2">
      <c r="A120" s="56"/>
      <c r="B120" s="20" t="str">
        <f t="shared" si="35"/>
        <v>88</v>
      </c>
      <c r="C120" s="31">
        <f t="shared" si="24"/>
        <v>218579.3254897164</v>
      </c>
      <c r="D120" s="31">
        <f t="shared" si="27"/>
        <v>1342.0540575303476</v>
      </c>
      <c r="E120" s="31">
        <f t="shared" si="25"/>
        <v>0</v>
      </c>
      <c r="F120" s="31">
        <f t="shared" si="28"/>
        <v>431.30686798986255</v>
      </c>
      <c r="G120" s="31">
        <f t="shared" si="29"/>
        <v>910.74718954048501</v>
      </c>
      <c r="H120" s="58"/>
      <c r="I120" s="31">
        <f t="shared" si="30"/>
        <v>218148.01862172654</v>
      </c>
      <c r="J120" s="332"/>
      <c r="K120" s="57"/>
      <c r="L120" s="199"/>
      <c r="M120" s="20" t="str">
        <f t="shared" si="36"/>
        <v>88</v>
      </c>
      <c r="N120" s="31">
        <f t="shared" si="37"/>
        <v>219719.23436696178</v>
      </c>
      <c r="O120" s="31">
        <f t="shared" si="38"/>
        <v>1380.5092553547458</v>
      </c>
      <c r="P120" s="31">
        <f t="shared" si="39"/>
        <v>0</v>
      </c>
      <c r="Q120" s="31">
        <f t="shared" si="40"/>
        <v>419.23760499928812</v>
      </c>
      <c r="R120" s="31">
        <f t="shared" si="41"/>
        <v>961.27165035545772</v>
      </c>
      <c r="S120" s="58"/>
      <c r="T120" s="31">
        <f t="shared" si="42"/>
        <v>219299.99676196251</v>
      </c>
      <c r="U120" s="332"/>
      <c r="V120" s="199"/>
      <c r="W120" s="56"/>
      <c r="X120" s="20" t="str">
        <f t="shared" si="43"/>
        <v/>
      </c>
      <c r="Y120" s="31" t="str">
        <f t="shared" si="31"/>
        <v/>
      </c>
      <c r="Z120" s="31" t="str">
        <f t="shared" si="32"/>
        <v/>
      </c>
      <c r="AA120" s="31" t="str">
        <f t="shared" si="26"/>
        <v/>
      </c>
      <c r="AB120" s="31" t="str">
        <f t="shared" si="23"/>
        <v/>
      </c>
      <c r="AC120" s="31" t="str">
        <f t="shared" si="33"/>
        <v/>
      </c>
      <c r="AD120" s="58"/>
      <c r="AE120" s="31">
        <f t="shared" si="34"/>
        <v>0</v>
      </c>
      <c r="AF120" s="332"/>
      <c r="AG120" s="57"/>
    </row>
    <row r="121" spans="1:33" x14ac:dyDescent="0.2">
      <c r="A121" s="56"/>
      <c r="B121" s="20" t="str">
        <f t="shared" si="35"/>
        <v>89</v>
      </c>
      <c r="C121" s="31">
        <f t="shared" si="24"/>
        <v>218148.01862172654</v>
      </c>
      <c r="D121" s="31">
        <f t="shared" si="27"/>
        <v>1342.0540575303476</v>
      </c>
      <c r="E121" s="31">
        <f t="shared" si="25"/>
        <v>0</v>
      </c>
      <c r="F121" s="31">
        <f t="shared" si="28"/>
        <v>433.10397993982031</v>
      </c>
      <c r="G121" s="31">
        <f t="shared" si="29"/>
        <v>908.95007759052726</v>
      </c>
      <c r="H121" s="58"/>
      <c r="I121" s="31">
        <f t="shared" si="30"/>
        <v>217714.91464178672</v>
      </c>
      <c r="J121" s="332"/>
      <c r="K121" s="57"/>
      <c r="L121" s="199"/>
      <c r="M121" s="20" t="str">
        <f t="shared" si="36"/>
        <v>89</v>
      </c>
      <c r="N121" s="31">
        <f t="shared" si="37"/>
        <v>219299.99676196251</v>
      </c>
      <c r="O121" s="31">
        <f t="shared" si="38"/>
        <v>1380.5092553547458</v>
      </c>
      <c r="P121" s="31">
        <f t="shared" si="39"/>
        <v>0</v>
      </c>
      <c r="Q121" s="31">
        <f t="shared" si="40"/>
        <v>421.07176952115992</v>
      </c>
      <c r="R121" s="31">
        <f t="shared" si="41"/>
        <v>959.43748583358592</v>
      </c>
      <c r="S121" s="58"/>
      <c r="T121" s="31">
        <f t="shared" si="42"/>
        <v>218878.92499244135</v>
      </c>
      <c r="U121" s="332"/>
      <c r="V121" s="199"/>
      <c r="W121" s="56"/>
      <c r="X121" s="20" t="str">
        <f t="shared" si="43"/>
        <v/>
      </c>
      <c r="Y121" s="31" t="str">
        <f t="shared" si="31"/>
        <v/>
      </c>
      <c r="Z121" s="31" t="str">
        <f t="shared" si="32"/>
        <v/>
      </c>
      <c r="AA121" s="31" t="str">
        <f t="shared" si="26"/>
        <v/>
      </c>
      <c r="AB121" s="31" t="str">
        <f t="shared" si="23"/>
        <v/>
      </c>
      <c r="AC121" s="31" t="str">
        <f t="shared" si="33"/>
        <v/>
      </c>
      <c r="AD121" s="58"/>
      <c r="AE121" s="31">
        <f t="shared" si="34"/>
        <v>0</v>
      </c>
      <c r="AF121" s="332"/>
      <c r="AG121" s="57"/>
    </row>
    <row r="122" spans="1:33" x14ac:dyDescent="0.2">
      <c r="A122" s="56"/>
      <c r="B122" s="20" t="str">
        <f t="shared" si="35"/>
        <v>90</v>
      </c>
      <c r="C122" s="31">
        <f t="shared" si="24"/>
        <v>217714.91464178672</v>
      </c>
      <c r="D122" s="31">
        <f t="shared" si="27"/>
        <v>1342.0540575303476</v>
      </c>
      <c r="E122" s="31">
        <f t="shared" si="25"/>
        <v>0</v>
      </c>
      <c r="F122" s="31">
        <f t="shared" si="28"/>
        <v>434.90857985623632</v>
      </c>
      <c r="G122" s="31">
        <f t="shared" si="29"/>
        <v>907.14547767411125</v>
      </c>
      <c r="H122" s="58"/>
      <c r="I122" s="31">
        <f t="shared" si="30"/>
        <v>217280.00606193047</v>
      </c>
      <c r="J122" s="332"/>
      <c r="K122" s="57"/>
      <c r="L122" s="199"/>
      <c r="M122" s="20" t="str">
        <f t="shared" si="36"/>
        <v>90</v>
      </c>
      <c r="N122" s="31">
        <f t="shared" si="37"/>
        <v>218878.92499244135</v>
      </c>
      <c r="O122" s="31">
        <f t="shared" si="38"/>
        <v>1380.5092553547458</v>
      </c>
      <c r="P122" s="31">
        <f t="shared" si="39"/>
        <v>0</v>
      </c>
      <c r="Q122" s="31">
        <f t="shared" si="40"/>
        <v>422.91395851281504</v>
      </c>
      <c r="R122" s="31">
        <f t="shared" si="41"/>
        <v>957.5952968419308</v>
      </c>
      <c r="S122" s="58"/>
      <c r="T122" s="31">
        <f t="shared" si="42"/>
        <v>218456.01103392852</v>
      </c>
      <c r="U122" s="332"/>
      <c r="V122" s="199"/>
      <c r="W122" s="56"/>
      <c r="X122" s="20" t="str">
        <f t="shared" si="43"/>
        <v/>
      </c>
      <c r="Y122" s="31" t="str">
        <f t="shared" si="31"/>
        <v/>
      </c>
      <c r="Z122" s="31" t="str">
        <f t="shared" si="32"/>
        <v/>
      </c>
      <c r="AA122" s="31" t="str">
        <f t="shared" si="26"/>
        <v/>
      </c>
      <c r="AB122" s="31" t="str">
        <f t="shared" si="23"/>
        <v/>
      </c>
      <c r="AC122" s="31" t="str">
        <f t="shared" si="33"/>
        <v/>
      </c>
      <c r="AD122" s="58"/>
      <c r="AE122" s="31">
        <f t="shared" si="34"/>
        <v>0</v>
      </c>
      <c r="AF122" s="332"/>
      <c r="AG122" s="57"/>
    </row>
    <row r="123" spans="1:33" x14ac:dyDescent="0.2">
      <c r="A123" s="56"/>
      <c r="B123" s="20" t="str">
        <f t="shared" si="35"/>
        <v>91</v>
      </c>
      <c r="C123" s="31">
        <f t="shared" si="24"/>
        <v>217280.00606193047</v>
      </c>
      <c r="D123" s="31">
        <f t="shared" si="27"/>
        <v>1342.0540575303476</v>
      </c>
      <c r="E123" s="31">
        <f t="shared" si="25"/>
        <v>0</v>
      </c>
      <c r="F123" s="31">
        <f t="shared" si="28"/>
        <v>436.7206989389706</v>
      </c>
      <c r="G123" s="31">
        <f t="shared" si="29"/>
        <v>905.33335859137696</v>
      </c>
      <c r="H123" s="58"/>
      <c r="I123" s="31">
        <f t="shared" si="30"/>
        <v>216843.2853629915</v>
      </c>
      <c r="J123" s="332"/>
      <c r="K123" s="57"/>
      <c r="L123" s="199"/>
      <c r="M123" s="20" t="str">
        <f t="shared" si="36"/>
        <v>91</v>
      </c>
      <c r="N123" s="31">
        <f t="shared" si="37"/>
        <v>218456.01103392852</v>
      </c>
      <c r="O123" s="31">
        <f t="shared" si="38"/>
        <v>1380.5092553547458</v>
      </c>
      <c r="P123" s="31">
        <f t="shared" si="39"/>
        <v>0</v>
      </c>
      <c r="Q123" s="31">
        <f t="shared" si="40"/>
        <v>424.76420708130865</v>
      </c>
      <c r="R123" s="31">
        <f t="shared" si="41"/>
        <v>955.74504827343719</v>
      </c>
      <c r="S123" s="58"/>
      <c r="T123" s="31">
        <f t="shared" si="42"/>
        <v>218031.2468268472</v>
      </c>
      <c r="U123" s="332"/>
      <c r="V123" s="199"/>
      <c r="W123" s="56"/>
      <c r="X123" s="20" t="str">
        <f t="shared" si="43"/>
        <v/>
      </c>
      <c r="Y123" s="31" t="str">
        <f t="shared" si="31"/>
        <v/>
      </c>
      <c r="Z123" s="31" t="str">
        <f t="shared" si="32"/>
        <v/>
      </c>
      <c r="AA123" s="31" t="str">
        <f t="shared" si="26"/>
        <v/>
      </c>
      <c r="AB123" s="31" t="str">
        <f t="shared" si="23"/>
        <v/>
      </c>
      <c r="AC123" s="31" t="str">
        <f t="shared" si="33"/>
        <v/>
      </c>
      <c r="AD123" s="58"/>
      <c r="AE123" s="31">
        <f t="shared" si="34"/>
        <v>0</v>
      </c>
      <c r="AF123" s="332"/>
      <c r="AG123" s="57"/>
    </row>
    <row r="124" spans="1:33" x14ac:dyDescent="0.2">
      <c r="A124" s="56"/>
      <c r="B124" s="20" t="str">
        <f t="shared" si="35"/>
        <v>92</v>
      </c>
      <c r="C124" s="31">
        <f t="shared" si="24"/>
        <v>216843.2853629915</v>
      </c>
      <c r="D124" s="31">
        <f t="shared" si="27"/>
        <v>1342.0540575303476</v>
      </c>
      <c r="E124" s="31">
        <f t="shared" si="25"/>
        <v>0</v>
      </c>
      <c r="F124" s="31">
        <f t="shared" si="28"/>
        <v>438.54036851788294</v>
      </c>
      <c r="G124" s="31">
        <f t="shared" si="29"/>
        <v>903.51368901246462</v>
      </c>
      <c r="H124" s="58"/>
      <c r="I124" s="31">
        <f t="shared" si="30"/>
        <v>216404.74499447361</v>
      </c>
      <c r="J124" s="332"/>
      <c r="K124" s="57"/>
      <c r="L124" s="199"/>
      <c r="M124" s="20" t="str">
        <f t="shared" si="36"/>
        <v>92</v>
      </c>
      <c r="N124" s="31">
        <f t="shared" si="37"/>
        <v>218031.2468268472</v>
      </c>
      <c r="O124" s="31">
        <f t="shared" si="38"/>
        <v>1380.5092553547458</v>
      </c>
      <c r="P124" s="31">
        <f t="shared" si="39"/>
        <v>0</v>
      </c>
      <c r="Q124" s="31">
        <f t="shared" si="40"/>
        <v>426.62255048728946</v>
      </c>
      <c r="R124" s="31">
        <f t="shared" si="41"/>
        <v>953.88670486745639</v>
      </c>
      <c r="S124" s="58"/>
      <c r="T124" s="31">
        <f t="shared" si="42"/>
        <v>217604.62427635991</v>
      </c>
      <c r="U124" s="332"/>
      <c r="V124" s="199"/>
      <c r="W124" s="56"/>
      <c r="X124" s="20" t="str">
        <f t="shared" si="43"/>
        <v/>
      </c>
      <c r="Y124" s="31" t="str">
        <f t="shared" si="31"/>
        <v/>
      </c>
      <c r="Z124" s="31" t="str">
        <f t="shared" si="32"/>
        <v/>
      </c>
      <c r="AA124" s="31" t="str">
        <f t="shared" si="26"/>
        <v/>
      </c>
      <c r="AB124" s="31" t="str">
        <f t="shared" si="23"/>
        <v/>
      </c>
      <c r="AC124" s="31" t="str">
        <f t="shared" si="33"/>
        <v/>
      </c>
      <c r="AD124" s="58"/>
      <c r="AE124" s="31">
        <f t="shared" si="34"/>
        <v>0</v>
      </c>
      <c r="AF124" s="332"/>
      <c r="AG124" s="57"/>
    </row>
    <row r="125" spans="1:33" x14ac:dyDescent="0.2">
      <c r="A125" s="56"/>
      <c r="B125" s="20" t="str">
        <f t="shared" si="35"/>
        <v>93</v>
      </c>
      <c r="C125" s="31">
        <f t="shared" si="24"/>
        <v>216404.74499447361</v>
      </c>
      <c r="D125" s="31">
        <f t="shared" si="27"/>
        <v>1342.0540575303476</v>
      </c>
      <c r="E125" s="31">
        <f t="shared" si="25"/>
        <v>0</v>
      </c>
      <c r="F125" s="31">
        <f t="shared" si="28"/>
        <v>440.36762005337414</v>
      </c>
      <c r="G125" s="31">
        <f t="shared" si="29"/>
        <v>901.68643747697342</v>
      </c>
      <c r="H125" s="58"/>
      <c r="I125" s="31">
        <f t="shared" si="30"/>
        <v>215964.37737442023</v>
      </c>
      <c r="J125" s="332"/>
      <c r="K125" s="57"/>
      <c r="L125" s="199"/>
      <c r="M125" s="20" t="str">
        <f t="shared" si="36"/>
        <v>93</v>
      </c>
      <c r="N125" s="31">
        <f t="shared" si="37"/>
        <v>217604.62427635991</v>
      </c>
      <c r="O125" s="31">
        <f t="shared" si="38"/>
        <v>1380.5092553547458</v>
      </c>
      <c r="P125" s="31">
        <f t="shared" si="39"/>
        <v>0</v>
      </c>
      <c r="Q125" s="31">
        <f t="shared" si="40"/>
        <v>428.48902414567135</v>
      </c>
      <c r="R125" s="31">
        <f t="shared" si="41"/>
        <v>952.0202312090745</v>
      </c>
      <c r="S125" s="58"/>
      <c r="T125" s="31">
        <f t="shared" si="42"/>
        <v>217176.13525221424</v>
      </c>
      <c r="U125" s="332"/>
      <c r="V125" s="199"/>
      <c r="W125" s="56"/>
      <c r="X125" s="20" t="str">
        <f t="shared" si="43"/>
        <v/>
      </c>
      <c r="Y125" s="31" t="str">
        <f t="shared" si="31"/>
        <v/>
      </c>
      <c r="Z125" s="31" t="str">
        <f t="shared" si="32"/>
        <v/>
      </c>
      <c r="AA125" s="31" t="str">
        <f t="shared" si="26"/>
        <v/>
      </c>
      <c r="AB125" s="31" t="str">
        <f t="shared" ref="AB125:AB188" si="44">IF(X125="","",Z125-AC125)</f>
        <v/>
      </c>
      <c r="AC125" s="31" t="str">
        <f t="shared" si="33"/>
        <v/>
      </c>
      <c r="AD125" s="58"/>
      <c r="AE125" s="31">
        <f t="shared" si="34"/>
        <v>0</v>
      </c>
      <c r="AF125" s="332"/>
      <c r="AG125" s="57"/>
    </row>
    <row r="126" spans="1:33" x14ac:dyDescent="0.2">
      <c r="A126" s="56"/>
      <c r="B126" s="20" t="str">
        <f t="shared" si="35"/>
        <v>94</v>
      </c>
      <c r="C126" s="31">
        <f t="shared" si="24"/>
        <v>215964.37737442023</v>
      </c>
      <c r="D126" s="31">
        <f t="shared" si="27"/>
        <v>1342.0540575303476</v>
      </c>
      <c r="E126" s="31">
        <f t="shared" si="25"/>
        <v>0</v>
      </c>
      <c r="F126" s="31">
        <f t="shared" si="28"/>
        <v>442.20248513692991</v>
      </c>
      <c r="G126" s="31">
        <f t="shared" si="29"/>
        <v>899.85157239341765</v>
      </c>
      <c r="H126" s="58"/>
      <c r="I126" s="31">
        <f t="shared" si="30"/>
        <v>215522.17488928331</v>
      </c>
      <c r="J126" s="332"/>
      <c r="K126" s="57"/>
      <c r="L126" s="199"/>
      <c r="M126" s="20" t="str">
        <f t="shared" si="36"/>
        <v>94</v>
      </c>
      <c r="N126" s="31">
        <f t="shared" si="37"/>
        <v>217176.13525221424</v>
      </c>
      <c r="O126" s="31">
        <f t="shared" si="38"/>
        <v>1380.5092553547458</v>
      </c>
      <c r="P126" s="31">
        <f t="shared" si="39"/>
        <v>0</v>
      </c>
      <c r="Q126" s="31">
        <f t="shared" si="40"/>
        <v>430.36366362630861</v>
      </c>
      <c r="R126" s="31">
        <f t="shared" si="41"/>
        <v>950.14559172843724</v>
      </c>
      <c r="S126" s="58"/>
      <c r="T126" s="31">
        <f t="shared" si="42"/>
        <v>216745.77158858793</v>
      </c>
      <c r="U126" s="332"/>
      <c r="V126" s="199"/>
      <c r="W126" s="56"/>
      <c r="X126" s="20" t="str">
        <f t="shared" si="43"/>
        <v/>
      </c>
      <c r="Y126" s="31" t="str">
        <f t="shared" si="31"/>
        <v/>
      </c>
      <c r="Z126" s="31" t="str">
        <f t="shared" si="32"/>
        <v/>
      </c>
      <c r="AA126" s="31" t="str">
        <f t="shared" si="26"/>
        <v/>
      </c>
      <c r="AB126" s="31" t="str">
        <f t="shared" si="44"/>
        <v/>
      </c>
      <c r="AC126" s="31" t="str">
        <f t="shared" si="33"/>
        <v/>
      </c>
      <c r="AD126" s="58"/>
      <c r="AE126" s="31">
        <f t="shared" si="34"/>
        <v>0</v>
      </c>
      <c r="AF126" s="332"/>
      <c r="AG126" s="57"/>
    </row>
    <row r="127" spans="1:33" x14ac:dyDescent="0.2">
      <c r="A127" s="56"/>
      <c r="B127" s="20" t="str">
        <f t="shared" si="35"/>
        <v>95</v>
      </c>
      <c r="C127" s="31">
        <f t="shared" si="24"/>
        <v>215522.17488928331</v>
      </c>
      <c r="D127" s="31">
        <f t="shared" si="27"/>
        <v>1342.0540575303476</v>
      </c>
      <c r="E127" s="31">
        <f t="shared" si="25"/>
        <v>0</v>
      </c>
      <c r="F127" s="31">
        <f t="shared" si="28"/>
        <v>444.04499549166712</v>
      </c>
      <c r="G127" s="31">
        <f t="shared" si="29"/>
        <v>898.00906203868044</v>
      </c>
      <c r="H127" s="58"/>
      <c r="I127" s="31">
        <f t="shared" si="30"/>
        <v>215078.12989379166</v>
      </c>
      <c r="J127" s="332"/>
      <c r="K127" s="57"/>
      <c r="L127" s="199"/>
      <c r="M127" s="20" t="str">
        <f t="shared" si="36"/>
        <v>95</v>
      </c>
      <c r="N127" s="31">
        <f t="shared" si="37"/>
        <v>216745.77158858793</v>
      </c>
      <c r="O127" s="31">
        <f t="shared" si="38"/>
        <v>1380.5092553547458</v>
      </c>
      <c r="P127" s="31">
        <f t="shared" si="39"/>
        <v>0</v>
      </c>
      <c r="Q127" s="31">
        <f t="shared" si="40"/>
        <v>432.2465046546738</v>
      </c>
      <c r="R127" s="31">
        <f t="shared" si="41"/>
        <v>948.26275070007205</v>
      </c>
      <c r="S127" s="58"/>
      <c r="T127" s="31">
        <f t="shared" si="42"/>
        <v>216313.52508393326</v>
      </c>
      <c r="U127" s="332"/>
      <c r="V127" s="199"/>
      <c r="W127" s="56"/>
      <c r="X127" s="20" t="str">
        <f t="shared" si="43"/>
        <v/>
      </c>
      <c r="Y127" s="31" t="str">
        <f t="shared" si="31"/>
        <v/>
      </c>
      <c r="Z127" s="31" t="str">
        <f t="shared" si="32"/>
        <v/>
      </c>
      <c r="AA127" s="31" t="str">
        <f t="shared" si="26"/>
        <v/>
      </c>
      <c r="AB127" s="31" t="str">
        <f t="shared" si="44"/>
        <v/>
      </c>
      <c r="AC127" s="31" t="str">
        <f t="shared" si="33"/>
        <v/>
      </c>
      <c r="AD127" s="58"/>
      <c r="AE127" s="31">
        <f t="shared" si="34"/>
        <v>0</v>
      </c>
      <c r="AF127" s="332"/>
      <c r="AG127" s="57"/>
    </row>
    <row r="128" spans="1:33" x14ac:dyDescent="0.2">
      <c r="A128" s="56"/>
      <c r="B128" s="20" t="str">
        <f t="shared" si="35"/>
        <v>96</v>
      </c>
      <c r="C128" s="31">
        <f t="shared" si="24"/>
        <v>215078.12989379166</v>
      </c>
      <c r="D128" s="31">
        <f t="shared" si="27"/>
        <v>1342.0540575303476</v>
      </c>
      <c r="E128" s="31">
        <f t="shared" si="25"/>
        <v>0</v>
      </c>
      <c r="F128" s="31">
        <f t="shared" si="28"/>
        <v>445.89518297288237</v>
      </c>
      <c r="G128" s="31">
        <f t="shared" si="29"/>
        <v>896.1588745574652</v>
      </c>
      <c r="H128" s="58"/>
      <c r="I128" s="31">
        <f t="shared" si="30"/>
        <v>214632.23471081877</v>
      </c>
      <c r="J128" s="332"/>
      <c r="K128" s="57"/>
      <c r="L128" s="199"/>
      <c r="M128" s="20" t="str">
        <f t="shared" si="36"/>
        <v>96</v>
      </c>
      <c r="N128" s="31">
        <f t="shared" si="37"/>
        <v>216313.52508393326</v>
      </c>
      <c r="O128" s="31">
        <f t="shared" si="38"/>
        <v>1380.5092553547458</v>
      </c>
      <c r="P128" s="31">
        <f t="shared" si="39"/>
        <v>0</v>
      </c>
      <c r="Q128" s="31">
        <f t="shared" si="40"/>
        <v>434.13758311253798</v>
      </c>
      <c r="R128" s="31">
        <f t="shared" si="41"/>
        <v>946.37167224220786</v>
      </c>
      <c r="S128" s="58"/>
      <c r="T128" s="31">
        <f t="shared" si="42"/>
        <v>215879.38750082071</v>
      </c>
      <c r="U128" s="332"/>
      <c r="V128" s="199"/>
      <c r="W128" s="56"/>
      <c r="X128" s="20" t="str">
        <f t="shared" si="43"/>
        <v/>
      </c>
      <c r="Y128" s="31" t="str">
        <f t="shared" si="31"/>
        <v/>
      </c>
      <c r="Z128" s="31" t="str">
        <f t="shared" si="32"/>
        <v/>
      </c>
      <c r="AA128" s="31" t="str">
        <f t="shared" si="26"/>
        <v/>
      </c>
      <c r="AB128" s="31" t="str">
        <f t="shared" si="44"/>
        <v/>
      </c>
      <c r="AC128" s="31" t="str">
        <f t="shared" si="33"/>
        <v/>
      </c>
      <c r="AD128" s="58"/>
      <c r="AE128" s="31">
        <f t="shared" si="34"/>
        <v>0</v>
      </c>
      <c r="AF128" s="332"/>
      <c r="AG128" s="57"/>
    </row>
    <row r="129" spans="1:33" x14ac:dyDescent="0.2">
      <c r="A129" s="56"/>
      <c r="B129" s="20" t="str">
        <f t="shared" si="35"/>
        <v>97</v>
      </c>
      <c r="C129" s="31">
        <f t="shared" si="24"/>
        <v>214632.23471081877</v>
      </c>
      <c r="D129" s="31">
        <f t="shared" si="27"/>
        <v>1342.0540575303476</v>
      </c>
      <c r="E129" s="31">
        <f t="shared" si="25"/>
        <v>0</v>
      </c>
      <c r="F129" s="31">
        <f t="shared" si="28"/>
        <v>447.75307956860274</v>
      </c>
      <c r="G129" s="31">
        <f t="shared" si="29"/>
        <v>894.30097796174482</v>
      </c>
      <c r="H129" s="58"/>
      <c r="I129" s="31">
        <f t="shared" si="30"/>
        <v>214184.48163125018</v>
      </c>
      <c r="J129" s="332"/>
      <c r="K129" s="57"/>
      <c r="L129" s="199"/>
      <c r="M129" s="20" t="str">
        <f t="shared" si="36"/>
        <v>97</v>
      </c>
      <c r="N129" s="31">
        <f t="shared" si="37"/>
        <v>215879.38750082071</v>
      </c>
      <c r="O129" s="31">
        <f t="shared" si="38"/>
        <v>1380.5092553547458</v>
      </c>
      <c r="P129" s="31">
        <f t="shared" si="39"/>
        <v>0</v>
      </c>
      <c r="Q129" s="31">
        <f t="shared" si="40"/>
        <v>436.03693503865532</v>
      </c>
      <c r="R129" s="31">
        <f t="shared" si="41"/>
        <v>944.47232031609053</v>
      </c>
      <c r="S129" s="58"/>
      <c r="T129" s="31">
        <f t="shared" si="42"/>
        <v>215443.35056578205</v>
      </c>
      <c r="U129" s="332"/>
      <c r="V129" s="199"/>
      <c r="W129" s="56"/>
      <c r="X129" s="20" t="str">
        <f t="shared" si="43"/>
        <v/>
      </c>
      <c r="Y129" s="31" t="str">
        <f t="shared" si="31"/>
        <v/>
      </c>
      <c r="Z129" s="31" t="str">
        <f t="shared" si="32"/>
        <v/>
      </c>
      <c r="AA129" s="31" t="str">
        <f t="shared" si="26"/>
        <v/>
      </c>
      <c r="AB129" s="31" t="str">
        <f t="shared" si="44"/>
        <v/>
      </c>
      <c r="AC129" s="31" t="str">
        <f t="shared" si="33"/>
        <v/>
      </c>
      <c r="AD129" s="58"/>
      <c r="AE129" s="31">
        <f t="shared" si="34"/>
        <v>0</v>
      </c>
      <c r="AF129" s="332"/>
      <c r="AG129" s="57"/>
    </row>
    <row r="130" spans="1:33" x14ac:dyDescent="0.2">
      <c r="A130" s="56"/>
      <c r="B130" s="20" t="str">
        <f t="shared" si="35"/>
        <v>98</v>
      </c>
      <c r="C130" s="31">
        <f t="shared" si="24"/>
        <v>214184.48163125018</v>
      </c>
      <c r="D130" s="31">
        <f t="shared" si="27"/>
        <v>1342.0540575303476</v>
      </c>
      <c r="E130" s="31">
        <f t="shared" si="25"/>
        <v>0</v>
      </c>
      <c r="F130" s="31">
        <f t="shared" si="28"/>
        <v>449.61871740013851</v>
      </c>
      <c r="G130" s="31">
        <f t="shared" si="29"/>
        <v>892.43534013020906</v>
      </c>
      <c r="H130" s="58"/>
      <c r="I130" s="31">
        <f t="shared" si="30"/>
        <v>213734.86291385005</v>
      </c>
      <c r="J130" s="332"/>
      <c r="K130" s="57"/>
      <c r="L130" s="199"/>
      <c r="M130" s="20" t="str">
        <f t="shared" si="36"/>
        <v>98</v>
      </c>
      <c r="N130" s="31">
        <f t="shared" si="37"/>
        <v>215443.35056578205</v>
      </c>
      <c r="O130" s="31">
        <f t="shared" si="38"/>
        <v>1380.5092553547458</v>
      </c>
      <c r="P130" s="31">
        <f t="shared" si="39"/>
        <v>0</v>
      </c>
      <c r="Q130" s="31">
        <f t="shared" si="40"/>
        <v>437.94459662944951</v>
      </c>
      <c r="R130" s="31">
        <f t="shared" si="41"/>
        <v>942.56465872529634</v>
      </c>
      <c r="S130" s="58"/>
      <c r="T130" s="31">
        <f t="shared" si="42"/>
        <v>215005.40596915261</v>
      </c>
      <c r="U130" s="332"/>
      <c r="V130" s="199"/>
      <c r="W130" s="56"/>
      <c r="X130" s="20" t="str">
        <f t="shared" si="43"/>
        <v/>
      </c>
      <c r="Y130" s="31" t="str">
        <f t="shared" si="31"/>
        <v/>
      </c>
      <c r="Z130" s="31" t="str">
        <f t="shared" si="32"/>
        <v/>
      </c>
      <c r="AA130" s="31" t="str">
        <f t="shared" si="26"/>
        <v/>
      </c>
      <c r="AB130" s="31" t="str">
        <f t="shared" si="44"/>
        <v/>
      </c>
      <c r="AC130" s="31" t="str">
        <f t="shared" si="33"/>
        <v/>
      </c>
      <c r="AD130" s="58"/>
      <c r="AE130" s="31">
        <f t="shared" si="34"/>
        <v>0</v>
      </c>
      <c r="AF130" s="332"/>
      <c r="AG130" s="57"/>
    </row>
    <row r="131" spans="1:33" x14ac:dyDescent="0.2">
      <c r="A131" s="56"/>
      <c r="B131" s="20" t="str">
        <f t="shared" si="35"/>
        <v>99</v>
      </c>
      <c r="C131" s="31">
        <f t="shared" si="24"/>
        <v>213734.86291385005</v>
      </c>
      <c r="D131" s="31">
        <f t="shared" si="27"/>
        <v>1342.0540575303476</v>
      </c>
      <c r="E131" s="31">
        <f t="shared" si="25"/>
        <v>0</v>
      </c>
      <c r="F131" s="31">
        <f t="shared" si="28"/>
        <v>451.49212872263899</v>
      </c>
      <c r="G131" s="31">
        <f t="shared" si="29"/>
        <v>890.56192880770857</v>
      </c>
      <c r="H131" s="58"/>
      <c r="I131" s="31">
        <f t="shared" si="30"/>
        <v>213283.37078512742</v>
      </c>
      <c r="J131" s="332"/>
      <c r="K131" s="57"/>
      <c r="L131" s="199"/>
      <c r="M131" s="20" t="str">
        <f t="shared" si="36"/>
        <v>99</v>
      </c>
      <c r="N131" s="31">
        <f t="shared" si="37"/>
        <v>215005.40596915261</v>
      </c>
      <c r="O131" s="31">
        <f t="shared" si="38"/>
        <v>1380.5092553547458</v>
      </c>
      <c r="P131" s="31">
        <f t="shared" si="39"/>
        <v>0</v>
      </c>
      <c r="Q131" s="31">
        <f t="shared" si="40"/>
        <v>439.86060423970332</v>
      </c>
      <c r="R131" s="31">
        <f t="shared" si="41"/>
        <v>940.64865111504253</v>
      </c>
      <c r="S131" s="58"/>
      <c r="T131" s="31">
        <f t="shared" si="42"/>
        <v>214565.54536491289</v>
      </c>
      <c r="U131" s="332"/>
      <c r="V131" s="199"/>
      <c r="W131" s="56"/>
      <c r="X131" s="20" t="str">
        <f t="shared" si="43"/>
        <v/>
      </c>
      <c r="Y131" s="31" t="str">
        <f t="shared" si="31"/>
        <v/>
      </c>
      <c r="Z131" s="31" t="str">
        <f t="shared" si="32"/>
        <v/>
      </c>
      <c r="AA131" s="31" t="str">
        <f t="shared" si="26"/>
        <v/>
      </c>
      <c r="AB131" s="31" t="str">
        <f t="shared" si="44"/>
        <v/>
      </c>
      <c r="AC131" s="31" t="str">
        <f t="shared" si="33"/>
        <v/>
      </c>
      <c r="AD131" s="58"/>
      <c r="AE131" s="31">
        <f t="shared" si="34"/>
        <v>0</v>
      </c>
      <c r="AF131" s="332"/>
      <c r="AG131" s="57"/>
    </row>
    <row r="132" spans="1:33" x14ac:dyDescent="0.2">
      <c r="A132" s="56"/>
      <c r="B132" s="20" t="str">
        <f t="shared" si="35"/>
        <v>100</v>
      </c>
      <c r="C132" s="31">
        <f t="shared" si="24"/>
        <v>213283.37078512742</v>
      </c>
      <c r="D132" s="31">
        <f t="shared" si="27"/>
        <v>1342.0540575303476</v>
      </c>
      <c r="E132" s="31">
        <f t="shared" si="25"/>
        <v>0</v>
      </c>
      <c r="F132" s="31">
        <f t="shared" si="28"/>
        <v>453.37334592565003</v>
      </c>
      <c r="G132" s="31">
        <f t="shared" si="29"/>
        <v>888.68071160469754</v>
      </c>
      <c r="H132" s="58"/>
      <c r="I132" s="31">
        <f t="shared" si="30"/>
        <v>212829.99743920178</v>
      </c>
      <c r="J132" s="332"/>
      <c r="K132" s="57"/>
      <c r="L132" s="199"/>
      <c r="M132" s="20" t="str">
        <f t="shared" si="36"/>
        <v>100</v>
      </c>
      <c r="N132" s="31">
        <f t="shared" si="37"/>
        <v>214565.54536491289</v>
      </c>
      <c r="O132" s="31">
        <f t="shared" si="38"/>
        <v>1380.5092553547458</v>
      </c>
      <c r="P132" s="31">
        <f t="shared" si="39"/>
        <v>0</v>
      </c>
      <c r="Q132" s="31">
        <f t="shared" si="40"/>
        <v>441.78499438325207</v>
      </c>
      <c r="R132" s="31">
        <f t="shared" si="41"/>
        <v>938.72426097149378</v>
      </c>
      <c r="S132" s="58"/>
      <c r="T132" s="31">
        <f t="shared" si="42"/>
        <v>214123.76037052964</v>
      </c>
      <c r="U132" s="332"/>
      <c r="V132" s="199"/>
      <c r="W132" s="56"/>
      <c r="X132" s="20" t="str">
        <f t="shared" si="43"/>
        <v/>
      </c>
      <c r="Y132" s="31" t="str">
        <f t="shared" si="31"/>
        <v/>
      </c>
      <c r="Z132" s="31" t="str">
        <f t="shared" si="32"/>
        <v/>
      </c>
      <c r="AA132" s="31" t="str">
        <f t="shared" si="26"/>
        <v/>
      </c>
      <c r="AB132" s="31" t="str">
        <f t="shared" si="44"/>
        <v/>
      </c>
      <c r="AC132" s="31" t="str">
        <f t="shared" si="33"/>
        <v/>
      </c>
      <c r="AD132" s="58"/>
      <c r="AE132" s="31">
        <f t="shared" si="34"/>
        <v>0</v>
      </c>
      <c r="AF132" s="332"/>
      <c r="AG132" s="57"/>
    </row>
    <row r="133" spans="1:33" x14ac:dyDescent="0.2">
      <c r="A133" s="56"/>
      <c r="B133" s="20" t="str">
        <f t="shared" si="35"/>
        <v>101</v>
      </c>
      <c r="C133" s="31">
        <f t="shared" si="24"/>
        <v>212829.99743920178</v>
      </c>
      <c r="D133" s="31">
        <f t="shared" si="27"/>
        <v>1342.0540575303476</v>
      </c>
      <c r="E133" s="31">
        <f t="shared" si="25"/>
        <v>0</v>
      </c>
      <c r="F133" s="31">
        <f t="shared" si="28"/>
        <v>455.26240153367348</v>
      </c>
      <c r="G133" s="31">
        <f t="shared" si="29"/>
        <v>886.79165599667408</v>
      </c>
      <c r="H133" s="58"/>
      <c r="I133" s="31">
        <f t="shared" si="30"/>
        <v>212374.73503766811</v>
      </c>
      <c r="J133" s="332"/>
      <c r="K133" s="57"/>
      <c r="L133" s="199"/>
      <c r="M133" s="20" t="str">
        <f t="shared" si="36"/>
        <v>101</v>
      </c>
      <c r="N133" s="31">
        <f t="shared" si="37"/>
        <v>214123.76037052964</v>
      </c>
      <c r="O133" s="31">
        <f t="shared" si="38"/>
        <v>1380.5092553547458</v>
      </c>
      <c r="P133" s="31">
        <f t="shared" si="39"/>
        <v>0</v>
      </c>
      <c r="Q133" s="31">
        <f t="shared" si="40"/>
        <v>443.71780373367881</v>
      </c>
      <c r="R133" s="31">
        <f t="shared" si="41"/>
        <v>936.79145162106704</v>
      </c>
      <c r="S133" s="58"/>
      <c r="T133" s="31">
        <f t="shared" si="42"/>
        <v>213680.04256679595</v>
      </c>
      <c r="U133" s="332"/>
      <c r="V133" s="199"/>
      <c r="W133" s="56"/>
      <c r="X133" s="20" t="str">
        <f t="shared" si="43"/>
        <v/>
      </c>
      <c r="Y133" s="31" t="str">
        <f t="shared" si="31"/>
        <v/>
      </c>
      <c r="Z133" s="31" t="str">
        <f t="shared" si="32"/>
        <v/>
      </c>
      <c r="AA133" s="31" t="str">
        <f t="shared" si="26"/>
        <v/>
      </c>
      <c r="AB133" s="31" t="str">
        <f t="shared" si="44"/>
        <v/>
      </c>
      <c r="AC133" s="31" t="str">
        <f t="shared" si="33"/>
        <v/>
      </c>
      <c r="AD133" s="58"/>
      <c r="AE133" s="31">
        <f t="shared" si="34"/>
        <v>0</v>
      </c>
      <c r="AF133" s="332"/>
      <c r="AG133" s="57"/>
    </row>
    <row r="134" spans="1:33" x14ac:dyDescent="0.2">
      <c r="A134" s="56"/>
      <c r="B134" s="20" t="str">
        <f t="shared" si="35"/>
        <v>102</v>
      </c>
      <c r="C134" s="31">
        <f t="shared" ref="C134:C197" si="45">IF(B134="","",IF(C133-E133-F133-H133&gt;0,C133-E133-F133-H133, 0))</f>
        <v>212374.73503766811</v>
      </c>
      <c r="D134" s="31">
        <f t="shared" si="27"/>
        <v>1342.0540575303476</v>
      </c>
      <c r="E134" s="31">
        <f t="shared" si="25"/>
        <v>211917.57570946138</v>
      </c>
      <c r="F134" s="31">
        <f t="shared" si="28"/>
        <v>457.15932820673049</v>
      </c>
      <c r="G134" s="31">
        <f t="shared" si="29"/>
        <v>884.89472932361707</v>
      </c>
      <c r="H134" s="58"/>
      <c r="I134" s="31">
        <f t="shared" si="30"/>
        <v>2.8421709430404007E-12</v>
      </c>
      <c r="J134" s="332"/>
      <c r="K134" s="57"/>
      <c r="L134" s="199"/>
      <c r="M134" s="20" t="str">
        <f t="shared" si="36"/>
        <v>102</v>
      </c>
      <c r="N134" s="31">
        <f t="shared" si="37"/>
        <v>213680.04256679595</v>
      </c>
      <c r="O134" s="31">
        <f t="shared" si="38"/>
        <v>1380.5092553547458</v>
      </c>
      <c r="P134" s="31">
        <f t="shared" si="39"/>
        <v>0</v>
      </c>
      <c r="Q134" s="31">
        <f t="shared" si="40"/>
        <v>445.65906912501362</v>
      </c>
      <c r="R134" s="31">
        <f t="shared" si="41"/>
        <v>934.85018622973223</v>
      </c>
      <c r="S134" s="58"/>
      <c r="T134" s="31">
        <f t="shared" si="42"/>
        <v>213234.38349767093</v>
      </c>
      <c r="U134" s="332"/>
      <c r="V134" s="199"/>
      <c r="W134" s="56"/>
      <c r="X134" s="20" t="str">
        <f t="shared" si="43"/>
        <v/>
      </c>
      <c r="Y134" s="31" t="str">
        <f t="shared" si="31"/>
        <v/>
      </c>
      <c r="Z134" s="31" t="str">
        <f t="shared" si="32"/>
        <v/>
      </c>
      <c r="AA134" s="31" t="str">
        <f t="shared" si="26"/>
        <v/>
      </c>
      <c r="AB134" s="31" t="str">
        <f t="shared" si="44"/>
        <v/>
      </c>
      <c r="AC134" s="31" t="str">
        <f t="shared" si="33"/>
        <v/>
      </c>
      <c r="AD134" s="58"/>
      <c r="AE134" s="31">
        <f t="shared" si="34"/>
        <v>0</v>
      </c>
      <c r="AF134" s="332"/>
      <c r="AG134" s="57"/>
    </row>
    <row r="135" spans="1:33" x14ac:dyDescent="0.2">
      <c r="A135" s="56"/>
      <c r="B135" s="20" t="str">
        <f t="shared" si="35"/>
        <v>103</v>
      </c>
      <c r="C135" s="31">
        <f t="shared" si="45"/>
        <v>2.8421709430404007E-12</v>
      </c>
      <c r="D135" s="31">
        <f t="shared" si="27"/>
        <v>2.8540133219697359E-12</v>
      </c>
      <c r="E135" s="31">
        <f t="shared" si="25"/>
        <v>0</v>
      </c>
      <c r="F135" s="31">
        <f t="shared" si="28"/>
        <v>2.8421709430404007E-12</v>
      </c>
      <c r="G135" s="31">
        <f t="shared" si="29"/>
        <v>1.1842378929335004E-14</v>
      </c>
      <c r="H135" s="58"/>
      <c r="I135" s="31">
        <f t="shared" si="30"/>
        <v>0</v>
      </c>
      <c r="J135" s="332"/>
      <c r="K135" s="57"/>
      <c r="L135" s="199"/>
      <c r="M135" s="20" t="str">
        <f t="shared" si="36"/>
        <v>103</v>
      </c>
      <c r="N135" s="31">
        <f t="shared" si="37"/>
        <v>213234.38349767093</v>
      </c>
      <c r="O135" s="31">
        <f t="shared" si="38"/>
        <v>1380.5092553547458</v>
      </c>
      <c r="P135" s="31">
        <f t="shared" si="39"/>
        <v>0</v>
      </c>
      <c r="Q135" s="31">
        <f t="shared" si="40"/>
        <v>447.60882755243563</v>
      </c>
      <c r="R135" s="31">
        <f t="shared" si="41"/>
        <v>932.90042780231022</v>
      </c>
      <c r="S135" s="58"/>
      <c r="T135" s="31">
        <f t="shared" si="42"/>
        <v>212786.7746701185</v>
      </c>
      <c r="U135" s="332"/>
      <c r="V135" s="199"/>
      <c r="W135" s="56"/>
      <c r="X135" s="20" t="str">
        <f t="shared" si="43"/>
        <v/>
      </c>
      <c r="Y135" s="31" t="str">
        <f t="shared" si="31"/>
        <v/>
      </c>
      <c r="Z135" s="31" t="str">
        <f t="shared" si="32"/>
        <v/>
      </c>
      <c r="AA135" s="31" t="str">
        <f t="shared" si="26"/>
        <v/>
      </c>
      <c r="AB135" s="31" t="str">
        <f t="shared" si="44"/>
        <v/>
      </c>
      <c r="AC135" s="31" t="str">
        <f t="shared" si="33"/>
        <v/>
      </c>
      <c r="AD135" s="58"/>
      <c r="AE135" s="31">
        <f t="shared" si="34"/>
        <v>0</v>
      </c>
      <c r="AF135" s="332"/>
      <c r="AG135" s="57"/>
    </row>
    <row r="136" spans="1:33" x14ac:dyDescent="0.2">
      <c r="A136" s="56"/>
      <c r="B136" s="20" t="str">
        <f t="shared" si="35"/>
        <v>104</v>
      </c>
      <c r="C136" s="31">
        <f t="shared" si="45"/>
        <v>0</v>
      </c>
      <c r="D136" s="31">
        <f t="shared" si="27"/>
        <v>0</v>
      </c>
      <c r="E136" s="31">
        <f t="shared" si="25"/>
        <v>0</v>
      </c>
      <c r="F136" s="31">
        <f t="shared" si="28"/>
        <v>0</v>
      </c>
      <c r="G136" s="31">
        <f t="shared" si="29"/>
        <v>0</v>
      </c>
      <c r="H136" s="58"/>
      <c r="I136" s="31">
        <f t="shared" si="30"/>
        <v>0</v>
      </c>
      <c r="J136" s="332"/>
      <c r="K136" s="57"/>
      <c r="L136" s="199"/>
      <c r="M136" s="20" t="str">
        <f t="shared" si="36"/>
        <v>104</v>
      </c>
      <c r="N136" s="31">
        <f t="shared" si="37"/>
        <v>212786.7746701185</v>
      </c>
      <c r="O136" s="31">
        <f t="shared" si="38"/>
        <v>1380.5092553547458</v>
      </c>
      <c r="P136" s="31">
        <f t="shared" si="39"/>
        <v>0</v>
      </c>
      <c r="Q136" s="31">
        <f t="shared" si="40"/>
        <v>449.56711617297753</v>
      </c>
      <c r="R136" s="31">
        <f t="shared" si="41"/>
        <v>930.94213918176831</v>
      </c>
      <c r="S136" s="58"/>
      <c r="T136" s="31">
        <f t="shared" si="42"/>
        <v>212337.20755394551</v>
      </c>
      <c r="U136" s="332"/>
      <c r="V136" s="199"/>
      <c r="W136" s="56"/>
      <c r="X136" s="20" t="str">
        <f t="shared" si="43"/>
        <v/>
      </c>
      <c r="Y136" s="31" t="str">
        <f t="shared" si="31"/>
        <v/>
      </c>
      <c r="Z136" s="31" t="str">
        <f t="shared" si="32"/>
        <v/>
      </c>
      <c r="AA136" s="31" t="str">
        <f t="shared" si="26"/>
        <v/>
      </c>
      <c r="AB136" s="31" t="str">
        <f t="shared" si="44"/>
        <v/>
      </c>
      <c r="AC136" s="31" t="str">
        <f t="shared" si="33"/>
        <v/>
      </c>
      <c r="AD136" s="58"/>
      <c r="AE136" s="31">
        <f t="shared" si="34"/>
        <v>0</v>
      </c>
      <c r="AF136" s="332"/>
      <c r="AG136" s="57"/>
    </row>
    <row r="137" spans="1:33" x14ac:dyDescent="0.2">
      <c r="A137" s="56"/>
      <c r="B137" s="20" t="str">
        <f t="shared" si="35"/>
        <v>105</v>
      </c>
      <c r="C137" s="31">
        <f t="shared" si="45"/>
        <v>0</v>
      </c>
      <c r="D137" s="31">
        <f t="shared" si="27"/>
        <v>0</v>
      </c>
      <c r="E137" s="31">
        <f t="shared" si="25"/>
        <v>0</v>
      </c>
      <c r="F137" s="31">
        <f t="shared" si="28"/>
        <v>0</v>
      </c>
      <c r="G137" s="31">
        <f t="shared" si="29"/>
        <v>0</v>
      </c>
      <c r="H137" s="58"/>
      <c r="I137" s="31">
        <f t="shared" si="30"/>
        <v>0</v>
      </c>
      <c r="J137" s="332"/>
      <c r="K137" s="57"/>
      <c r="L137" s="199"/>
      <c r="M137" s="20" t="str">
        <f t="shared" si="36"/>
        <v>105</v>
      </c>
      <c r="N137" s="31">
        <f t="shared" si="37"/>
        <v>212337.20755394551</v>
      </c>
      <c r="O137" s="31">
        <f t="shared" si="38"/>
        <v>1380.5092553547458</v>
      </c>
      <c r="P137" s="31">
        <f t="shared" si="39"/>
        <v>0</v>
      </c>
      <c r="Q137" s="31">
        <f t="shared" si="40"/>
        <v>451.53397230623432</v>
      </c>
      <c r="R137" s="31">
        <f t="shared" si="41"/>
        <v>928.97528304851153</v>
      </c>
      <c r="S137" s="58"/>
      <c r="T137" s="31">
        <f t="shared" si="42"/>
        <v>211885.67358163928</v>
      </c>
      <c r="U137" s="332"/>
      <c r="V137" s="199"/>
      <c r="W137" s="56"/>
      <c r="X137" s="20" t="str">
        <f t="shared" si="43"/>
        <v/>
      </c>
      <c r="Y137" s="31" t="str">
        <f t="shared" si="31"/>
        <v/>
      </c>
      <c r="Z137" s="31" t="str">
        <f t="shared" si="32"/>
        <v/>
      </c>
      <c r="AA137" s="31" t="str">
        <f t="shared" si="26"/>
        <v/>
      </c>
      <c r="AB137" s="31" t="str">
        <f t="shared" si="44"/>
        <v/>
      </c>
      <c r="AC137" s="31" t="str">
        <f t="shared" si="33"/>
        <v/>
      </c>
      <c r="AD137" s="58"/>
      <c r="AE137" s="31">
        <f t="shared" si="34"/>
        <v>0</v>
      </c>
      <c r="AF137" s="332"/>
      <c r="AG137" s="57"/>
    </row>
    <row r="138" spans="1:33" x14ac:dyDescent="0.2">
      <c r="A138" s="56"/>
      <c r="B138" s="20" t="str">
        <f t="shared" si="35"/>
        <v>106</v>
      </c>
      <c r="C138" s="31">
        <f t="shared" si="45"/>
        <v>0</v>
      </c>
      <c r="D138" s="31">
        <f t="shared" si="27"/>
        <v>0</v>
      </c>
      <c r="E138" s="31">
        <f t="shared" si="25"/>
        <v>0</v>
      </c>
      <c r="F138" s="31">
        <f t="shared" si="28"/>
        <v>0</v>
      </c>
      <c r="G138" s="31">
        <f t="shared" si="29"/>
        <v>0</v>
      </c>
      <c r="H138" s="58"/>
      <c r="I138" s="31">
        <f t="shared" si="30"/>
        <v>0</v>
      </c>
      <c r="J138" s="332"/>
      <c r="K138" s="57"/>
      <c r="L138" s="199"/>
      <c r="M138" s="20" t="str">
        <f t="shared" si="36"/>
        <v>106</v>
      </c>
      <c r="N138" s="31">
        <f t="shared" si="37"/>
        <v>211885.67358163928</v>
      </c>
      <c r="O138" s="31">
        <f t="shared" si="38"/>
        <v>1380.5092553547458</v>
      </c>
      <c r="P138" s="31">
        <f t="shared" si="39"/>
        <v>0</v>
      </c>
      <c r="Q138" s="31">
        <f t="shared" si="40"/>
        <v>453.50943343507413</v>
      </c>
      <c r="R138" s="31">
        <f t="shared" si="41"/>
        <v>926.99982191967172</v>
      </c>
      <c r="S138" s="58"/>
      <c r="T138" s="31">
        <f t="shared" si="42"/>
        <v>211432.1641482042</v>
      </c>
      <c r="U138" s="332"/>
      <c r="V138" s="199"/>
      <c r="W138" s="56"/>
      <c r="X138" s="20" t="str">
        <f t="shared" si="43"/>
        <v/>
      </c>
      <c r="Y138" s="31" t="str">
        <f t="shared" si="31"/>
        <v/>
      </c>
      <c r="Z138" s="31" t="str">
        <f t="shared" si="32"/>
        <v/>
      </c>
      <c r="AA138" s="31" t="str">
        <f t="shared" si="26"/>
        <v/>
      </c>
      <c r="AB138" s="31" t="str">
        <f t="shared" si="44"/>
        <v/>
      </c>
      <c r="AC138" s="31" t="str">
        <f t="shared" si="33"/>
        <v/>
      </c>
      <c r="AD138" s="58"/>
      <c r="AE138" s="31">
        <f t="shared" si="34"/>
        <v>0</v>
      </c>
      <c r="AF138" s="332"/>
      <c r="AG138" s="57"/>
    </row>
    <row r="139" spans="1:33" x14ac:dyDescent="0.2">
      <c r="A139" s="56"/>
      <c r="B139" s="20" t="str">
        <f t="shared" si="35"/>
        <v>107</v>
      </c>
      <c r="C139" s="31">
        <f t="shared" si="45"/>
        <v>0</v>
      </c>
      <c r="D139" s="31">
        <f t="shared" si="27"/>
        <v>0</v>
      </c>
      <c r="E139" s="31">
        <f t="shared" si="25"/>
        <v>0</v>
      </c>
      <c r="F139" s="31">
        <f t="shared" si="28"/>
        <v>0</v>
      </c>
      <c r="G139" s="31">
        <f t="shared" si="29"/>
        <v>0</v>
      </c>
      <c r="H139" s="58"/>
      <c r="I139" s="31">
        <f t="shared" si="30"/>
        <v>0</v>
      </c>
      <c r="J139" s="332"/>
      <c r="K139" s="57"/>
      <c r="L139" s="199"/>
      <c r="M139" s="20" t="str">
        <f t="shared" si="36"/>
        <v>107</v>
      </c>
      <c r="N139" s="31">
        <f t="shared" si="37"/>
        <v>211432.1641482042</v>
      </c>
      <c r="O139" s="31">
        <f t="shared" si="38"/>
        <v>1380.5092553547458</v>
      </c>
      <c r="P139" s="31">
        <f t="shared" si="39"/>
        <v>0</v>
      </c>
      <c r="Q139" s="31">
        <f t="shared" si="40"/>
        <v>455.49353720635258</v>
      </c>
      <c r="R139" s="31">
        <f t="shared" si="41"/>
        <v>925.01571814839326</v>
      </c>
      <c r="S139" s="58"/>
      <c r="T139" s="31">
        <f t="shared" si="42"/>
        <v>210976.67061099785</v>
      </c>
      <c r="U139" s="332"/>
      <c r="V139" s="199"/>
      <c r="W139" s="56"/>
      <c r="X139" s="20" t="str">
        <f t="shared" si="43"/>
        <v/>
      </c>
      <c r="Y139" s="31" t="str">
        <f t="shared" si="31"/>
        <v/>
      </c>
      <c r="Z139" s="31" t="str">
        <f t="shared" si="32"/>
        <v/>
      </c>
      <c r="AA139" s="31" t="str">
        <f t="shared" si="26"/>
        <v/>
      </c>
      <c r="AB139" s="31" t="str">
        <f t="shared" si="44"/>
        <v/>
      </c>
      <c r="AC139" s="31" t="str">
        <f t="shared" si="33"/>
        <v/>
      </c>
      <c r="AD139" s="58"/>
      <c r="AE139" s="31">
        <f t="shared" si="34"/>
        <v>0</v>
      </c>
      <c r="AF139" s="332"/>
      <c r="AG139" s="57"/>
    </row>
    <row r="140" spans="1:33" x14ac:dyDescent="0.2">
      <c r="A140" s="56"/>
      <c r="B140" s="20" t="str">
        <f t="shared" si="35"/>
        <v>108</v>
      </c>
      <c r="C140" s="31">
        <f t="shared" si="45"/>
        <v>0</v>
      </c>
      <c r="D140" s="31">
        <f t="shared" si="27"/>
        <v>0</v>
      </c>
      <c r="E140" s="31">
        <f t="shared" si="25"/>
        <v>0</v>
      </c>
      <c r="F140" s="31">
        <f t="shared" si="28"/>
        <v>0</v>
      </c>
      <c r="G140" s="31">
        <f t="shared" si="29"/>
        <v>0</v>
      </c>
      <c r="H140" s="58"/>
      <c r="I140" s="31">
        <f t="shared" si="30"/>
        <v>0</v>
      </c>
      <c r="J140" s="332"/>
      <c r="K140" s="57"/>
      <c r="L140" s="199"/>
      <c r="M140" s="20" t="str">
        <f t="shared" si="36"/>
        <v>108</v>
      </c>
      <c r="N140" s="31">
        <f t="shared" si="37"/>
        <v>210976.67061099785</v>
      </c>
      <c r="O140" s="31">
        <f t="shared" si="38"/>
        <v>1380.5092553547458</v>
      </c>
      <c r="P140" s="31">
        <f t="shared" si="39"/>
        <v>0</v>
      </c>
      <c r="Q140" s="31">
        <f t="shared" si="40"/>
        <v>457.48632143163036</v>
      </c>
      <c r="R140" s="31">
        <f t="shared" si="41"/>
        <v>923.02293392311549</v>
      </c>
      <c r="S140" s="58"/>
      <c r="T140" s="31">
        <f t="shared" si="42"/>
        <v>210519.18428956621</v>
      </c>
      <c r="U140" s="332"/>
      <c r="V140" s="199"/>
      <c r="W140" s="56"/>
      <c r="X140" s="20" t="str">
        <f t="shared" si="43"/>
        <v/>
      </c>
      <c r="Y140" s="31" t="str">
        <f t="shared" si="31"/>
        <v/>
      </c>
      <c r="Z140" s="31" t="str">
        <f t="shared" si="32"/>
        <v/>
      </c>
      <c r="AA140" s="31" t="str">
        <f t="shared" si="26"/>
        <v/>
      </c>
      <c r="AB140" s="31" t="str">
        <f t="shared" si="44"/>
        <v/>
      </c>
      <c r="AC140" s="31" t="str">
        <f t="shared" si="33"/>
        <v/>
      </c>
      <c r="AD140" s="58"/>
      <c r="AE140" s="31">
        <f t="shared" si="34"/>
        <v>0</v>
      </c>
      <c r="AF140" s="332"/>
      <c r="AG140" s="57"/>
    </row>
    <row r="141" spans="1:33" x14ac:dyDescent="0.2">
      <c r="A141" s="56"/>
      <c r="B141" s="20" t="str">
        <f t="shared" si="35"/>
        <v>109</v>
      </c>
      <c r="C141" s="31">
        <f t="shared" si="45"/>
        <v>0</v>
      </c>
      <c r="D141" s="31">
        <f t="shared" si="27"/>
        <v>0</v>
      </c>
      <c r="E141" s="31">
        <f t="shared" si="25"/>
        <v>0</v>
      </c>
      <c r="F141" s="31">
        <f t="shared" si="28"/>
        <v>0</v>
      </c>
      <c r="G141" s="31">
        <f t="shared" si="29"/>
        <v>0</v>
      </c>
      <c r="H141" s="58"/>
      <c r="I141" s="31">
        <f t="shared" si="30"/>
        <v>0</v>
      </c>
      <c r="J141" s="332"/>
      <c r="K141" s="57"/>
      <c r="L141" s="199"/>
      <c r="M141" s="20" t="str">
        <f t="shared" si="36"/>
        <v>109</v>
      </c>
      <c r="N141" s="31">
        <f t="shared" si="37"/>
        <v>210519.18428956621</v>
      </c>
      <c r="O141" s="31">
        <f t="shared" si="38"/>
        <v>1380.5092553547458</v>
      </c>
      <c r="P141" s="31">
        <f t="shared" si="39"/>
        <v>0</v>
      </c>
      <c r="Q141" s="31">
        <f t="shared" si="40"/>
        <v>459.48782408789373</v>
      </c>
      <c r="R141" s="31">
        <f t="shared" si="41"/>
        <v>921.02143126685212</v>
      </c>
      <c r="S141" s="58"/>
      <c r="T141" s="31">
        <f t="shared" si="42"/>
        <v>210059.69646547831</v>
      </c>
      <c r="U141" s="332"/>
      <c r="V141" s="199"/>
      <c r="W141" s="56"/>
      <c r="X141" s="20" t="str">
        <f t="shared" si="43"/>
        <v/>
      </c>
      <c r="Y141" s="31" t="str">
        <f t="shared" si="31"/>
        <v/>
      </c>
      <c r="Z141" s="31" t="str">
        <f t="shared" si="32"/>
        <v/>
      </c>
      <c r="AA141" s="31" t="str">
        <f t="shared" si="26"/>
        <v/>
      </c>
      <c r="AB141" s="31" t="str">
        <f t="shared" si="44"/>
        <v/>
      </c>
      <c r="AC141" s="31" t="str">
        <f t="shared" si="33"/>
        <v/>
      </c>
      <c r="AD141" s="58"/>
      <c r="AE141" s="31">
        <f t="shared" si="34"/>
        <v>0</v>
      </c>
      <c r="AF141" s="332"/>
      <c r="AG141" s="57"/>
    </row>
    <row r="142" spans="1:33" x14ac:dyDescent="0.2">
      <c r="A142" s="56"/>
      <c r="B142" s="20" t="str">
        <f t="shared" si="35"/>
        <v>110</v>
      </c>
      <c r="C142" s="31">
        <f t="shared" si="45"/>
        <v>0</v>
      </c>
      <c r="D142" s="31">
        <f t="shared" si="27"/>
        <v>0</v>
      </c>
      <c r="E142" s="31">
        <f t="shared" si="25"/>
        <v>0</v>
      </c>
      <c r="F142" s="31">
        <f t="shared" si="28"/>
        <v>0</v>
      </c>
      <c r="G142" s="31">
        <f t="shared" si="29"/>
        <v>0</v>
      </c>
      <c r="H142" s="58"/>
      <c r="I142" s="31">
        <f t="shared" si="30"/>
        <v>0</v>
      </c>
      <c r="J142" s="332"/>
      <c r="K142" s="57"/>
      <c r="L142" s="199"/>
      <c r="M142" s="20" t="str">
        <f t="shared" si="36"/>
        <v>110</v>
      </c>
      <c r="N142" s="31">
        <f t="shared" si="37"/>
        <v>210059.69646547831</v>
      </c>
      <c r="O142" s="31">
        <f t="shared" si="38"/>
        <v>1380.5092553547458</v>
      </c>
      <c r="P142" s="31">
        <f t="shared" si="39"/>
        <v>0</v>
      </c>
      <c r="Q142" s="31">
        <f t="shared" si="40"/>
        <v>461.4980833182783</v>
      </c>
      <c r="R142" s="31">
        <f t="shared" si="41"/>
        <v>919.01117203646754</v>
      </c>
      <c r="S142" s="58"/>
      <c r="T142" s="31">
        <f t="shared" si="42"/>
        <v>209598.19838216002</v>
      </c>
      <c r="U142" s="332"/>
      <c r="V142" s="199"/>
      <c r="W142" s="56"/>
      <c r="X142" s="20" t="str">
        <f t="shared" si="43"/>
        <v/>
      </c>
      <c r="Y142" s="31" t="str">
        <f t="shared" si="31"/>
        <v/>
      </c>
      <c r="Z142" s="31" t="str">
        <f t="shared" si="32"/>
        <v/>
      </c>
      <c r="AA142" s="31" t="str">
        <f t="shared" si="26"/>
        <v/>
      </c>
      <c r="AB142" s="31" t="str">
        <f t="shared" si="44"/>
        <v/>
      </c>
      <c r="AC142" s="31" t="str">
        <f t="shared" si="33"/>
        <v/>
      </c>
      <c r="AD142" s="58"/>
      <c r="AE142" s="31">
        <f t="shared" si="34"/>
        <v>0</v>
      </c>
      <c r="AF142" s="332"/>
      <c r="AG142" s="57"/>
    </row>
    <row r="143" spans="1:33" x14ac:dyDescent="0.2">
      <c r="A143" s="56"/>
      <c r="B143" s="20" t="str">
        <f t="shared" si="35"/>
        <v>111</v>
      </c>
      <c r="C143" s="31">
        <f t="shared" si="45"/>
        <v>0</v>
      </c>
      <c r="D143" s="31">
        <f t="shared" si="27"/>
        <v>0</v>
      </c>
      <c r="E143" s="31">
        <f t="shared" si="25"/>
        <v>0</v>
      </c>
      <c r="F143" s="31">
        <f t="shared" si="28"/>
        <v>0</v>
      </c>
      <c r="G143" s="31">
        <f t="shared" si="29"/>
        <v>0</v>
      </c>
      <c r="H143" s="58"/>
      <c r="I143" s="31">
        <f t="shared" si="30"/>
        <v>0</v>
      </c>
      <c r="J143" s="332"/>
      <c r="K143" s="57"/>
      <c r="L143" s="199"/>
      <c r="M143" s="20" t="str">
        <f t="shared" si="36"/>
        <v>111</v>
      </c>
      <c r="N143" s="31">
        <f t="shared" si="37"/>
        <v>209598.19838216002</v>
      </c>
      <c r="O143" s="31">
        <f t="shared" si="38"/>
        <v>1380.5092553547458</v>
      </c>
      <c r="P143" s="31">
        <f t="shared" si="39"/>
        <v>0</v>
      </c>
      <c r="Q143" s="31">
        <f t="shared" si="40"/>
        <v>463.51713743279583</v>
      </c>
      <c r="R143" s="31">
        <f t="shared" si="41"/>
        <v>916.99211792195001</v>
      </c>
      <c r="S143" s="58"/>
      <c r="T143" s="31">
        <f t="shared" si="42"/>
        <v>209134.68124472722</v>
      </c>
      <c r="U143" s="332"/>
      <c r="V143" s="199"/>
      <c r="W143" s="56"/>
      <c r="X143" s="20" t="str">
        <f t="shared" si="43"/>
        <v/>
      </c>
      <c r="Y143" s="31" t="str">
        <f t="shared" si="31"/>
        <v/>
      </c>
      <c r="Z143" s="31" t="str">
        <f t="shared" si="32"/>
        <v/>
      </c>
      <c r="AA143" s="31" t="str">
        <f t="shared" si="26"/>
        <v/>
      </c>
      <c r="AB143" s="31" t="str">
        <f t="shared" si="44"/>
        <v/>
      </c>
      <c r="AC143" s="31" t="str">
        <f t="shared" si="33"/>
        <v/>
      </c>
      <c r="AD143" s="58"/>
      <c r="AE143" s="31">
        <f t="shared" si="34"/>
        <v>0</v>
      </c>
      <c r="AF143" s="332"/>
      <c r="AG143" s="57"/>
    </row>
    <row r="144" spans="1:33" x14ac:dyDescent="0.2">
      <c r="A144" s="56"/>
      <c r="B144" s="20" t="str">
        <f t="shared" si="35"/>
        <v>112</v>
      </c>
      <c r="C144" s="31">
        <f t="shared" si="45"/>
        <v>0</v>
      </c>
      <c r="D144" s="31">
        <f t="shared" si="27"/>
        <v>0</v>
      </c>
      <c r="E144" s="31">
        <f t="shared" si="25"/>
        <v>0</v>
      </c>
      <c r="F144" s="31">
        <f t="shared" si="28"/>
        <v>0</v>
      </c>
      <c r="G144" s="31">
        <f t="shared" si="29"/>
        <v>0</v>
      </c>
      <c r="H144" s="58"/>
      <c r="I144" s="31">
        <f t="shared" si="30"/>
        <v>0</v>
      </c>
      <c r="J144" s="332"/>
      <c r="K144" s="57"/>
      <c r="L144" s="199"/>
      <c r="M144" s="20" t="str">
        <f t="shared" si="36"/>
        <v>112</v>
      </c>
      <c r="N144" s="31">
        <f t="shared" si="37"/>
        <v>209134.68124472722</v>
      </c>
      <c r="O144" s="31">
        <f t="shared" si="38"/>
        <v>1380.5092553547458</v>
      </c>
      <c r="P144" s="31">
        <f t="shared" si="39"/>
        <v>0</v>
      </c>
      <c r="Q144" s="31">
        <f t="shared" si="40"/>
        <v>465.5450249090643</v>
      </c>
      <c r="R144" s="31">
        <f t="shared" si="41"/>
        <v>914.96423044568155</v>
      </c>
      <c r="S144" s="58"/>
      <c r="T144" s="31">
        <f t="shared" si="42"/>
        <v>208669.13621981817</v>
      </c>
      <c r="U144" s="332"/>
      <c r="V144" s="199"/>
      <c r="W144" s="56"/>
      <c r="X144" s="20" t="str">
        <f t="shared" si="43"/>
        <v/>
      </c>
      <c r="Y144" s="31" t="str">
        <f t="shared" si="31"/>
        <v/>
      </c>
      <c r="Z144" s="31" t="str">
        <f t="shared" si="32"/>
        <v/>
      </c>
      <c r="AA144" s="31" t="str">
        <f t="shared" si="26"/>
        <v/>
      </c>
      <c r="AB144" s="31" t="str">
        <f t="shared" si="44"/>
        <v/>
      </c>
      <c r="AC144" s="31" t="str">
        <f t="shared" si="33"/>
        <v/>
      </c>
      <c r="AD144" s="58"/>
      <c r="AE144" s="31">
        <f t="shared" si="34"/>
        <v>0</v>
      </c>
      <c r="AF144" s="332"/>
      <c r="AG144" s="57"/>
    </row>
    <row r="145" spans="1:33" x14ac:dyDescent="0.2">
      <c r="A145" s="56"/>
      <c r="B145" s="20" t="str">
        <f t="shared" si="35"/>
        <v>113</v>
      </c>
      <c r="C145" s="31">
        <f t="shared" si="45"/>
        <v>0</v>
      </c>
      <c r="D145" s="31">
        <f t="shared" si="27"/>
        <v>0</v>
      </c>
      <c r="E145" s="31">
        <f t="shared" si="25"/>
        <v>0</v>
      </c>
      <c r="F145" s="31">
        <f t="shared" si="28"/>
        <v>0</v>
      </c>
      <c r="G145" s="31">
        <f t="shared" si="29"/>
        <v>0</v>
      </c>
      <c r="H145" s="58"/>
      <c r="I145" s="31">
        <f t="shared" si="30"/>
        <v>0</v>
      </c>
      <c r="J145" s="332"/>
      <c r="K145" s="57"/>
      <c r="L145" s="199"/>
      <c r="M145" s="20" t="str">
        <f t="shared" si="36"/>
        <v>113</v>
      </c>
      <c r="N145" s="31">
        <f t="shared" si="37"/>
        <v>208669.13621981817</v>
      </c>
      <c r="O145" s="31">
        <f t="shared" si="38"/>
        <v>1380.5092553547458</v>
      </c>
      <c r="P145" s="31">
        <f t="shared" si="39"/>
        <v>0</v>
      </c>
      <c r="Q145" s="31">
        <f t="shared" si="40"/>
        <v>467.5817843930414</v>
      </c>
      <c r="R145" s="31">
        <f t="shared" si="41"/>
        <v>912.92747096170444</v>
      </c>
      <c r="S145" s="58"/>
      <c r="T145" s="31">
        <f t="shared" si="42"/>
        <v>208201.55443542515</v>
      </c>
      <c r="U145" s="332"/>
      <c r="V145" s="199"/>
      <c r="W145" s="56"/>
      <c r="X145" s="20" t="str">
        <f t="shared" si="43"/>
        <v/>
      </c>
      <c r="Y145" s="31" t="str">
        <f t="shared" si="31"/>
        <v/>
      </c>
      <c r="Z145" s="31" t="str">
        <f t="shared" si="32"/>
        <v/>
      </c>
      <c r="AA145" s="31" t="str">
        <f t="shared" si="26"/>
        <v/>
      </c>
      <c r="AB145" s="31" t="str">
        <f t="shared" si="44"/>
        <v/>
      </c>
      <c r="AC145" s="31" t="str">
        <f t="shared" si="33"/>
        <v/>
      </c>
      <c r="AD145" s="58"/>
      <c r="AE145" s="31">
        <f t="shared" si="34"/>
        <v>0</v>
      </c>
      <c r="AF145" s="332"/>
      <c r="AG145" s="57"/>
    </row>
    <row r="146" spans="1:33" x14ac:dyDescent="0.2">
      <c r="A146" s="56"/>
      <c r="B146" s="20" t="str">
        <f t="shared" si="35"/>
        <v>114</v>
      </c>
      <c r="C146" s="31">
        <f t="shared" si="45"/>
        <v>0</v>
      </c>
      <c r="D146" s="31">
        <f t="shared" si="27"/>
        <v>0</v>
      </c>
      <c r="E146" s="31">
        <f t="shared" si="25"/>
        <v>0</v>
      </c>
      <c r="F146" s="31">
        <f t="shared" si="28"/>
        <v>0</v>
      </c>
      <c r="G146" s="31">
        <f t="shared" si="29"/>
        <v>0</v>
      </c>
      <c r="H146" s="58"/>
      <c r="I146" s="31">
        <f t="shared" si="30"/>
        <v>0</v>
      </c>
      <c r="J146" s="332"/>
      <c r="K146" s="57"/>
      <c r="L146" s="199"/>
      <c r="M146" s="20" t="str">
        <f t="shared" si="36"/>
        <v>114</v>
      </c>
      <c r="N146" s="31">
        <f t="shared" si="37"/>
        <v>208201.55443542515</v>
      </c>
      <c r="O146" s="31">
        <f t="shared" si="38"/>
        <v>1380.5092553547458</v>
      </c>
      <c r="P146" s="31">
        <f t="shared" si="39"/>
        <v>0</v>
      </c>
      <c r="Q146" s="31">
        <f t="shared" si="40"/>
        <v>469.62745469976096</v>
      </c>
      <c r="R146" s="31">
        <f t="shared" si="41"/>
        <v>910.88180065498489</v>
      </c>
      <c r="S146" s="58"/>
      <c r="T146" s="31">
        <f t="shared" si="42"/>
        <v>207731.92698072537</v>
      </c>
      <c r="U146" s="332"/>
      <c r="V146" s="199"/>
      <c r="W146" s="56"/>
      <c r="X146" s="20" t="str">
        <f t="shared" si="43"/>
        <v/>
      </c>
      <c r="Y146" s="31" t="str">
        <f t="shared" si="31"/>
        <v/>
      </c>
      <c r="Z146" s="31" t="str">
        <f t="shared" si="32"/>
        <v/>
      </c>
      <c r="AA146" s="31" t="str">
        <f t="shared" si="26"/>
        <v/>
      </c>
      <c r="AB146" s="31" t="str">
        <f t="shared" si="44"/>
        <v/>
      </c>
      <c r="AC146" s="31" t="str">
        <f t="shared" si="33"/>
        <v/>
      </c>
      <c r="AD146" s="58"/>
      <c r="AE146" s="31">
        <f t="shared" si="34"/>
        <v>0</v>
      </c>
      <c r="AF146" s="332"/>
      <c r="AG146" s="57"/>
    </row>
    <row r="147" spans="1:33" x14ac:dyDescent="0.2">
      <c r="A147" s="56"/>
      <c r="B147" s="20" t="str">
        <f t="shared" si="35"/>
        <v>115</v>
      </c>
      <c r="C147" s="31">
        <f t="shared" si="45"/>
        <v>0</v>
      </c>
      <c r="D147" s="31">
        <f t="shared" si="27"/>
        <v>0</v>
      </c>
      <c r="E147" s="31">
        <f t="shared" si="25"/>
        <v>0</v>
      </c>
      <c r="F147" s="31">
        <f t="shared" si="28"/>
        <v>0</v>
      </c>
      <c r="G147" s="31">
        <f t="shared" si="29"/>
        <v>0</v>
      </c>
      <c r="H147" s="58"/>
      <c r="I147" s="31">
        <f t="shared" si="30"/>
        <v>0</v>
      </c>
      <c r="J147" s="332"/>
      <c r="K147" s="57"/>
      <c r="L147" s="199"/>
      <c r="M147" s="20" t="str">
        <f t="shared" si="36"/>
        <v>115</v>
      </c>
      <c r="N147" s="31">
        <f t="shared" si="37"/>
        <v>207731.92698072537</v>
      </c>
      <c r="O147" s="31">
        <f t="shared" si="38"/>
        <v>1380.5092553547458</v>
      </c>
      <c r="P147" s="31">
        <f t="shared" si="39"/>
        <v>0</v>
      </c>
      <c r="Q147" s="31">
        <f t="shared" si="40"/>
        <v>471.68207481407239</v>
      </c>
      <c r="R147" s="31">
        <f t="shared" si="41"/>
        <v>908.82718054067345</v>
      </c>
      <c r="S147" s="58"/>
      <c r="T147" s="31">
        <f t="shared" si="42"/>
        <v>207260.2449059113</v>
      </c>
      <c r="U147" s="332"/>
      <c r="V147" s="199"/>
      <c r="W147" s="56"/>
      <c r="X147" s="20" t="str">
        <f t="shared" si="43"/>
        <v/>
      </c>
      <c r="Y147" s="31" t="str">
        <f t="shared" si="31"/>
        <v/>
      </c>
      <c r="Z147" s="31" t="str">
        <f t="shared" si="32"/>
        <v/>
      </c>
      <c r="AA147" s="31" t="str">
        <f t="shared" si="26"/>
        <v/>
      </c>
      <c r="AB147" s="31" t="str">
        <f t="shared" si="44"/>
        <v/>
      </c>
      <c r="AC147" s="31" t="str">
        <f t="shared" si="33"/>
        <v/>
      </c>
      <c r="AD147" s="58"/>
      <c r="AE147" s="31">
        <f t="shared" si="34"/>
        <v>0</v>
      </c>
      <c r="AF147" s="332"/>
      <c r="AG147" s="57"/>
    </row>
    <row r="148" spans="1:33" x14ac:dyDescent="0.2">
      <c r="A148" s="56"/>
      <c r="B148" s="20" t="str">
        <f t="shared" si="35"/>
        <v>116</v>
      </c>
      <c r="C148" s="31">
        <f t="shared" si="45"/>
        <v>0</v>
      </c>
      <c r="D148" s="31">
        <f t="shared" si="27"/>
        <v>0</v>
      </c>
      <c r="E148" s="31">
        <f t="shared" si="25"/>
        <v>0</v>
      </c>
      <c r="F148" s="31">
        <f t="shared" si="28"/>
        <v>0</v>
      </c>
      <c r="G148" s="31">
        <f t="shared" si="29"/>
        <v>0</v>
      </c>
      <c r="H148" s="58"/>
      <c r="I148" s="31">
        <f t="shared" si="30"/>
        <v>0</v>
      </c>
      <c r="J148" s="332"/>
      <c r="K148" s="57"/>
      <c r="L148" s="199"/>
      <c r="M148" s="20" t="str">
        <f t="shared" si="36"/>
        <v>116</v>
      </c>
      <c r="N148" s="31">
        <f t="shared" si="37"/>
        <v>207260.2449059113</v>
      </c>
      <c r="O148" s="31">
        <f t="shared" si="38"/>
        <v>1380.5092553547458</v>
      </c>
      <c r="P148" s="31">
        <f t="shared" si="39"/>
        <v>0</v>
      </c>
      <c r="Q148" s="31">
        <f t="shared" si="40"/>
        <v>473.74568389138403</v>
      </c>
      <c r="R148" s="31">
        <f t="shared" si="41"/>
        <v>906.76357146336181</v>
      </c>
      <c r="S148" s="58"/>
      <c r="T148" s="31">
        <f t="shared" si="42"/>
        <v>206786.49922201992</v>
      </c>
      <c r="U148" s="332"/>
      <c r="V148" s="199"/>
      <c r="W148" s="56"/>
      <c r="X148" s="20" t="str">
        <f t="shared" si="43"/>
        <v/>
      </c>
      <c r="Y148" s="31" t="str">
        <f t="shared" si="31"/>
        <v/>
      </c>
      <c r="Z148" s="31" t="str">
        <f t="shared" si="32"/>
        <v/>
      </c>
      <c r="AA148" s="31" t="str">
        <f t="shared" si="26"/>
        <v/>
      </c>
      <c r="AB148" s="31" t="str">
        <f t="shared" si="44"/>
        <v/>
      </c>
      <c r="AC148" s="31" t="str">
        <f t="shared" si="33"/>
        <v/>
      </c>
      <c r="AD148" s="58"/>
      <c r="AE148" s="31">
        <f t="shared" si="34"/>
        <v>0</v>
      </c>
      <c r="AF148" s="332"/>
      <c r="AG148" s="57"/>
    </row>
    <row r="149" spans="1:33" x14ac:dyDescent="0.2">
      <c r="A149" s="56"/>
      <c r="B149" s="20" t="str">
        <f t="shared" si="35"/>
        <v>117</v>
      </c>
      <c r="C149" s="31">
        <f t="shared" si="45"/>
        <v>0</v>
      </c>
      <c r="D149" s="31">
        <f t="shared" si="27"/>
        <v>0</v>
      </c>
      <c r="E149" s="31">
        <f t="shared" si="25"/>
        <v>0</v>
      </c>
      <c r="F149" s="31">
        <f t="shared" si="28"/>
        <v>0</v>
      </c>
      <c r="G149" s="31">
        <f t="shared" si="29"/>
        <v>0</v>
      </c>
      <c r="H149" s="58"/>
      <c r="I149" s="31">
        <f t="shared" si="30"/>
        <v>0</v>
      </c>
      <c r="J149" s="332"/>
      <c r="K149" s="57"/>
      <c r="L149" s="199"/>
      <c r="M149" s="20" t="str">
        <f t="shared" si="36"/>
        <v>117</v>
      </c>
      <c r="N149" s="31">
        <f t="shared" si="37"/>
        <v>206786.49922201992</v>
      </c>
      <c r="O149" s="31">
        <f t="shared" si="38"/>
        <v>1380.5092553547458</v>
      </c>
      <c r="P149" s="31">
        <f t="shared" si="39"/>
        <v>0</v>
      </c>
      <c r="Q149" s="31">
        <f t="shared" si="40"/>
        <v>475.81832125840879</v>
      </c>
      <c r="R149" s="31">
        <f t="shared" si="41"/>
        <v>904.69093409633706</v>
      </c>
      <c r="S149" s="58"/>
      <c r="T149" s="31">
        <f t="shared" si="42"/>
        <v>206310.68090076151</v>
      </c>
      <c r="U149" s="332"/>
      <c r="V149" s="199"/>
      <c r="W149" s="56"/>
      <c r="X149" s="20" t="str">
        <f t="shared" si="43"/>
        <v/>
      </c>
      <c r="Y149" s="31" t="str">
        <f t="shared" si="31"/>
        <v/>
      </c>
      <c r="Z149" s="31" t="str">
        <f t="shared" si="32"/>
        <v/>
      </c>
      <c r="AA149" s="31" t="str">
        <f t="shared" si="26"/>
        <v/>
      </c>
      <c r="AB149" s="31" t="str">
        <f t="shared" si="44"/>
        <v/>
      </c>
      <c r="AC149" s="31" t="str">
        <f t="shared" si="33"/>
        <v/>
      </c>
      <c r="AD149" s="58"/>
      <c r="AE149" s="31">
        <f t="shared" si="34"/>
        <v>0</v>
      </c>
      <c r="AF149" s="332"/>
      <c r="AG149" s="57"/>
    </row>
    <row r="150" spans="1:33" x14ac:dyDescent="0.2">
      <c r="A150" s="56"/>
      <c r="B150" s="20" t="str">
        <f t="shared" si="35"/>
        <v>118</v>
      </c>
      <c r="C150" s="31">
        <f t="shared" si="45"/>
        <v>0</v>
      </c>
      <c r="D150" s="31">
        <f t="shared" si="27"/>
        <v>0</v>
      </c>
      <c r="E150" s="31">
        <f t="shared" si="25"/>
        <v>0</v>
      </c>
      <c r="F150" s="31">
        <f t="shared" si="28"/>
        <v>0</v>
      </c>
      <c r="G150" s="31">
        <f t="shared" si="29"/>
        <v>0</v>
      </c>
      <c r="H150" s="58"/>
      <c r="I150" s="31">
        <f t="shared" si="30"/>
        <v>0</v>
      </c>
      <c r="J150" s="332"/>
      <c r="K150" s="57"/>
      <c r="L150" s="199"/>
      <c r="M150" s="20" t="str">
        <f t="shared" si="36"/>
        <v>118</v>
      </c>
      <c r="N150" s="31">
        <f t="shared" si="37"/>
        <v>206310.68090076151</v>
      </c>
      <c r="O150" s="31">
        <f t="shared" si="38"/>
        <v>1380.5092553547458</v>
      </c>
      <c r="P150" s="31">
        <f t="shared" si="39"/>
        <v>0</v>
      </c>
      <c r="Q150" s="31">
        <f t="shared" si="40"/>
        <v>477.90002641391436</v>
      </c>
      <c r="R150" s="31">
        <f t="shared" si="41"/>
        <v>902.60922894083149</v>
      </c>
      <c r="S150" s="58"/>
      <c r="T150" s="31">
        <f t="shared" si="42"/>
        <v>205832.78087434761</v>
      </c>
      <c r="U150" s="332"/>
      <c r="V150" s="199"/>
      <c r="W150" s="56"/>
      <c r="X150" s="20" t="str">
        <f t="shared" si="43"/>
        <v/>
      </c>
      <c r="Y150" s="31" t="str">
        <f t="shared" si="31"/>
        <v/>
      </c>
      <c r="Z150" s="31" t="str">
        <f t="shared" si="32"/>
        <v/>
      </c>
      <c r="AA150" s="31" t="str">
        <f t="shared" si="26"/>
        <v/>
      </c>
      <c r="AB150" s="31" t="str">
        <f t="shared" si="44"/>
        <v/>
      </c>
      <c r="AC150" s="31" t="str">
        <f t="shared" si="33"/>
        <v/>
      </c>
      <c r="AD150" s="58"/>
      <c r="AE150" s="31">
        <f t="shared" si="34"/>
        <v>0</v>
      </c>
      <c r="AF150" s="332"/>
      <c r="AG150" s="57"/>
    </row>
    <row r="151" spans="1:33" x14ac:dyDescent="0.2">
      <c r="A151" s="56"/>
      <c r="B151" s="20" t="str">
        <f t="shared" si="35"/>
        <v>119</v>
      </c>
      <c r="C151" s="31">
        <f t="shared" si="45"/>
        <v>0</v>
      </c>
      <c r="D151" s="31">
        <f t="shared" si="27"/>
        <v>0</v>
      </c>
      <c r="E151" s="31">
        <f t="shared" si="25"/>
        <v>0</v>
      </c>
      <c r="F151" s="31">
        <f t="shared" si="28"/>
        <v>0</v>
      </c>
      <c r="G151" s="31">
        <f t="shared" si="29"/>
        <v>0</v>
      </c>
      <c r="H151" s="58"/>
      <c r="I151" s="31">
        <f t="shared" si="30"/>
        <v>0</v>
      </c>
      <c r="J151" s="332"/>
      <c r="K151" s="57"/>
      <c r="L151" s="199"/>
      <c r="M151" s="20" t="str">
        <f t="shared" si="36"/>
        <v>119</v>
      </c>
      <c r="N151" s="31">
        <f t="shared" si="37"/>
        <v>205832.78087434761</v>
      </c>
      <c r="O151" s="31">
        <f t="shared" si="38"/>
        <v>1380.5092553547458</v>
      </c>
      <c r="P151" s="31">
        <f t="shared" si="39"/>
        <v>0</v>
      </c>
      <c r="Q151" s="31">
        <f t="shared" si="40"/>
        <v>479.99083902947518</v>
      </c>
      <c r="R151" s="31">
        <f t="shared" si="41"/>
        <v>900.51841632527066</v>
      </c>
      <c r="S151" s="58"/>
      <c r="T151" s="31">
        <f t="shared" si="42"/>
        <v>205352.79003531812</v>
      </c>
      <c r="U151" s="332"/>
      <c r="V151" s="199"/>
      <c r="W151" s="56"/>
      <c r="X151" s="20" t="str">
        <f t="shared" si="43"/>
        <v/>
      </c>
      <c r="Y151" s="31" t="str">
        <f t="shared" si="31"/>
        <v/>
      </c>
      <c r="Z151" s="31" t="str">
        <f t="shared" si="32"/>
        <v/>
      </c>
      <c r="AA151" s="31" t="str">
        <f t="shared" si="26"/>
        <v/>
      </c>
      <c r="AB151" s="31" t="str">
        <f t="shared" si="44"/>
        <v/>
      </c>
      <c r="AC151" s="31" t="str">
        <f t="shared" si="33"/>
        <v/>
      </c>
      <c r="AD151" s="58"/>
      <c r="AE151" s="31">
        <f t="shared" si="34"/>
        <v>0</v>
      </c>
      <c r="AF151" s="332"/>
      <c r="AG151" s="57"/>
    </row>
    <row r="152" spans="1:33" x14ac:dyDescent="0.2">
      <c r="A152" s="56"/>
      <c r="B152" s="20" t="str">
        <f t="shared" si="35"/>
        <v>120</v>
      </c>
      <c r="C152" s="31">
        <f t="shared" si="45"/>
        <v>0</v>
      </c>
      <c r="D152" s="31">
        <f t="shared" si="27"/>
        <v>0</v>
      </c>
      <c r="E152" s="31">
        <f t="shared" si="25"/>
        <v>0</v>
      </c>
      <c r="F152" s="31">
        <f t="shared" si="28"/>
        <v>0</v>
      </c>
      <c r="G152" s="31">
        <f t="shared" si="29"/>
        <v>0</v>
      </c>
      <c r="H152" s="58"/>
      <c r="I152" s="31">
        <f t="shared" si="30"/>
        <v>0</v>
      </c>
      <c r="J152" s="332"/>
      <c r="K152" s="57"/>
      <c r="L152" s="199"/>
      <c r="M152" s="20" t="str">
        <f t="shared" si="36"/>
        <v>120</v>
      </c>
      <c r="N152" s="31">
        <f t="shared" si="37"/>
        <v>205352.79003531812</v>
      </c>
      <c r="O152" s="31">
        <f t="shared" si="38"/>
        <v>1380.5092553547458</v>
      </c>
      <c r="P152" s="31">
        <f t="shared" si="39"/>
        <v>204870.69923636789</v>
      </c>
      <c r="Q152" s="31">
        <f t="shared" si="40"/>
        <v>482.09079895022921</v>
      </c>
      <c r="R152" s="31">
        <f t="shared" si="41"/>
        <v>898.41845640451663</v>
      </c>
      <c r="S152" s="58"/>
      <c r="T152" s="31">
        <f t="shared" si="42"/>
        <v>1.0231815394945443E-12</v>
      </c>
      <c r="U152" s="332"/>
      <c r="V152" s="199"/>
      <c r="W152" s="56"/>
      <c r="X152" s="20" t="str">
        <f t="shared" si="43"/>
        <v/>
      </c>
      <c r="Y152" s="31" t="str">
        <f t="shared" si="31"/>
        <v/>
      </c>
      <c r="Z152" s="31" t="str">
        <f t="shared" si="32"/>
        <v/>
      </c>
      <c r="AA152" s="31" t="str">
        <f t="shared" si="26"/>
        <v/>
      </c>
      <c r="AB152" s="31" t="str">
        <f t="shared" si="44"/>
        <v/>
      </c>
      <c r="AC152" s="31" t="str">
        <f t="shared" si="33"/>
        <v/>
      </c>
      <c r="AD152" s="58"/>
      <c r="AE152" s="31">
        <f t="shared" si="34"/>
        <v>0</v>
      </c>
      <c r="AF152" s="332"/>
      <c r="AG152" s="57"/>
    </row>
    <row r="153" spans="1:33" x14ac:dyDescent="0.2">
      <c r="A153" s="56"/>
      <c r="B153" s="20" t="str">
        <f t="shared" si="35"/>
        <v>121</v>
      </c>
      <c r="C153" s="31">
        <f t="shared" si="45"/>
        <v>0</v>
      </c>
      <c r="D153" s="31">
        <f t="shared" si="27"/>
        <v>0</v>
      </c>
      <c r="E153" s="31">
        <f t="shared" si="25"/>
        <v>0</v>
      </c>
      <c r="F153" s="31">
        <f t="shared" si="28"/>
        <v>0</v>
      </c>
      <c r="G153" s="31">
        <f t="shared" si="29"/>
        <v>0</v>
      </c>
      <c r="H153" s="58"/>
      <c r="I153" s="31">
        <f t="shared" si="30"/>
        <v>0</v>
      </c>
      <c r="J153" s="332"/>
      <c r="K153" s="57"/>
      <c r="L153" s="199"/>
      <c r="M153" s="20" t="str">
        <f t="shared" si="36"/>
        <v>121</v>
      </c>
      <c r="N153" s="31">
        <f t="shared" si="37"/>
        <v>1.0231815394945443E-12</v>
      </c>
      <c r="O153" s="31">
        <f t="shared" si="38"/>
        <v>1.0276579587298329E-12</v>
      </c>
      <c r="P153" s="31">
        <f t="shared" si="39"/>
        <v>0</v>
      </c>
      <c r="Q153" s="31">
        <f t="shared" si="40"/>
        <v>1.0231815394945443E-12</v>
      </c>
      <c r="R153" s="31">
        <f t="shared" si="41"/>
        <v>4.4764192352886304E-15</v>
      </c>
      <c r="S153" s="58"/>
      <c r="T153" s="31">
        <f t="shared" si="42"/>
        <v>0</v>
      </c>
      <c r="U153" s="332"/>
      <c r="V153" s="199"/>
      <c r="W153" s="56"/>
      <c r="X153" s="20" t="str">
        <f t="shared" si="43"/>
        <v/>
      </c>
      <c r="Y153" s="31" t="str">
        <f t="shared" si="31"/>
        <v/>
      </c>
      <c r="Z153" s="31" t="str">
        <f t="shared" si="32"/>
        <v/>
      </c>
      <c r="AA153" s="31" t="str">
        <f t="shared" si="26"/>
        <v/>
      </c>
      <c r="AB153" s="31" t="str">
        <f t="shared" si="44"/>
        <v/>
      </c>
      <c r="AC153" s="31" t="str">
        <f t="shared" si="33"/>
        <v/>
      </c>
      <c r="AD153" s="58"/>
      <c r="AE153" s="31">
        <f t="shared" si="34"/>
        <v>0</v>
      </c>
      <c r="AF153" s="332"/>
      <c r="AG153" s="57"/>
    </row>
    <row r="154" spans="1:33" x14ac:dyDescent="0.2">
      <c r="A154" s="56"/>
      <c r="B154" s="20" t="str">
        <f t="shared" si="35"/>
        <v>122</v>
      </c>
      <c r="C154" s="31">
        <f t="shared" si="45"/>
        <v>0</v>
      </c>
      <c r="D154" s="31">
        <f t="shared" si="27"/>
        <v>0</v>
      </c>
      <c r="E154" s="31">
        <f t="shared" si="25"/>
        <v>0</v>
      </c>
      <c r="F154" s="31">
        <f t="shared" si="28"/>
        <v>0</v>
      </c>
      <c r="G154" s="31">
        <f t="shared" si="29"/>
        <v>0</v>
      </c>
      <c r="H154" s="58"/>
      <c r="I154" s="31">
        <f t="shared" si="30"/>
        <v>0</v>
      </c>
      <c r="J154" s="332"/>
      <c r="K154" s="57"/>
      <c r="L154" s="199"/>
      <c r="M154" s="20" t="str">
        <f t="shared" si="36"/>
        <v>122</v>
      </c>
      <c r="N154" s="31">
        <f t="shared" si="37"/>
        <v>0</v>
      </c>
      <c r="O154" s="31">
        <f t="shared" si="38"/>
        <v>0</v>
      </c>
      <c r="P154" s="31">
        <f t="shared" si="39"/>
        <v>0</v>
      </c>
      <c r="Q154" s="31">
        <f t="shared" si="40"/>
        <v>0</v>
      </c>
      <c r="R154" s="31">
        <f t="shared" si="41"/>
        <v>0</v>
      </c>
      <c r="S154" s="58"/>
      <c r="T154" s="31">
        <f t="shared" si="42"/>
        <v>0</v>
      </c>
      <c r="U154" s="332"/>
      <c r="V154" s="199"/>
      <c r="W154" s="56"/>
      <c r="X154" s="20" t="str">
        <f t="shared" si="43"/>
        <v/>
      </c>
      <c r="Y154" s="31" t="str">
        <f t="shared" si="31"/>
        <v/>
      </c>
      <c r="Z154" s="31" t="str">
        <f t="shared" si="32"/>
        <v/>
      </c>
      <c r="AA154" s="31" t="str">
        <f t="shared" si="26"/>
        <v/>
      </c>
      <c r="AB154" s="31" t="str">
        <f t="shared" si="44"/>
        <v/>
      </c>
      <c r="AC154" s="31" t="str">
        <f t="shared" si="33"/>
        <v/>
      </c>
      <c r="AD154" s="58"/>
      <c r="AE154" s="31">
        <f t="shared" si="34"/>
        <v>0</v>
      </c>
      <c r="AF154" s="332"/>
      <c r="AG154" s="57"/>
    </row>
    <row r="155" spans="1:33" x14ac:dyDescent="0.2">
      <c r="A155" s="56"/>
      <c r="B155" s="20" t="str">
        <f t="shared" si="35"/>
        <v>123</v>
      </c>
      <c r="C155" s="31">
        <f t="shared" si="45"/>
        <v>0</v>
      </c>
      <c r="D155" s="31">
        <f t="shared" si="27"/>
        <v>0</v>
      </c>
      <c r="E155" s="31">
        <f t="shared" si="25"/>
        <v>0</v>
      </c>
      <c r="F155" s="31">
        <f t="shared" si="28"/>
        <v>0</v>
      </c>
      <c r="G155" s="31">
        <f t="shared" si="29"/>
        <v>0</v>
      </c>
      <c r="H155" s="58"/>
      <c r="I155" s="31">
        <f t="shared" si="30"/>
        <v>0</v>
      </c>
      <c r="J155" s="332"/>
      <c r="K155" s="57"/>
      <c r="L155" s="199"/>
      <c r="M155" s="20" t="str">
        <f t="shared" si="36"/>
        <v>123</v>
      </c>
      <c r="N155" s="31">
        <f t="shared" si="37"/>
        <v>0</v>
      </c>
      <c r="O155" s="31">
        <f t="shared" si="38"/>
        <v>0</v>
      </c>
      <c r="P155" s="31">
        <f t="shared" si="39"/>
        <v>0</v>
      </c>
      <c r="Q155" s="31">
        <f t="shared" si="40"/>
        <v>0</v>
      </c>
      <c r="R155" s="31">
        <f t="shared" si="41"/>
        <v>0</v>
      </c>
      <c r="S155" s="58"/>
      <c r="T155" s="31">
        <f t="shared" si="42"/>
        <v>0</v>
      </c>
      <c r="U155" s="332"/>
      <c r="V155" s="199"/>
      <c r="W155" s="56"/>
      <c r="X155" s="20" t="str">
        <f t="shared" si="43"/>
        <v/>
      </c>
      <c r="Y155" s="31" t="str">
        <f t="shared" si="31"/>
        <v/>
      </c>
      <c r="Z155" s="31" t="str">
        <f t="shared" si="32"/>
        <v/>
      </c>
      <c r="AA155" s="31" t="str">
        <f t="shared" si="26"/>
        <v/>
      </c>
      <c r="AB155" s="31" t="str">
        <f t="shared" si="44"/>
        <v/>
      </c>
      <c r="AC155" s="31" t="str">
        <f t="shared" si="33"/>
        <v/>
      </c>
      <c r="AD155" s="58"/>
      <c r="AE155" s="31">
        <f t="shared" si="34"/>
        <v>0</v>
      </c>
      <c r="AF155" s="332"/>
      <c r="AG155" s="57"/>
    </row>
    <row r="156" spans="1:33" x14ac:dyDescent="0.2">
      <c r="A156" s="56"/>
      <c r="B156" s="20" t="str">
        <f t="shared" si="35"/>
        <v>124</v>
      </c>
      <c r="C156" s="31">
        <f t="shared" si="45"/>
        <v>0</v>
      </c>
      <c r="D156" s="31">
        <f t="shared" si="27"/>
        <v>0</v>
      </c>
      <c r="E156" s="31">
        <f t="shared" si="25"/>
        <v>0</v>
      </c>
      <c r="F156" s="31">
        <f t="shared" si="28"/>
        <v>0</v>
      </c>
      <c r="G156" s="31">
        <f t="shared" si="29"/>
        <v>0</v>
      </c>
      <c r="H156" s="58"/>
      <c r="I156" s="31">
        <f t="shared" si="30"/>
        <v>0</v>
      </c>
      <c r="J156" s="332"/>
      <c r="K156" s="57"/>
      <c r="L156" s="199"/>
      <c r="M156" s="20" t="str">
        <f t="shared" si="36"/>
        <v>124</v>
      </c>
      <c r="N156" s="31">
        <f t="shared" si="37"/>
        <v>0</v>
      </c>
      <c r="O156" s="31">
        <f t="shared" si="38"/>
        <v>0</v>
      </c>
      <c r="P156" s="31">
        <f t="shared" si="39"/>
        <v>0</v>
      </c>
      <c r="Q156" s="31">
        <f t="shared" si="40"/>
        <v>0</v>
      </c>
      <c r="R156" s="31">
        <f t="shared" si="41"/>
        <v>0</v>
      </c>
      <c r="S156" s="58"/>
      <c r="T156" s="31">
        <f t="shared" si="42"/>
        <v>0</v>
      </c>
      <c r="U156" s="332"/>
      <c r="V156" s="199"/>
      <c r="W156" s="56"/>
      <c r="X156" s="20" t="str">
        <f t="shared" si="43"/>
        <v/>
      </c>
      <c r="Y156" s="31" t="str">
        <f t="shared" si="31"/>
        <v/>
      </c>
      <c r="Z156" s="31" t="str">
        <f t="shared" si="32"/>
        <v/>
      </c>
      <c r="AA156" s="31" t="str">
        <f t="shared" si="26"/>
        <v/>
      </c>
      <c r="AB156" s="31" t="str">
        <f t="shared" si="44"/>
        <v/>
      </c>
      <c r="AC156" s="31" t="str">
        <f t="shared" si="33"/>
        <v/>
      </c>
      <c r="AD156" s="58"/>
      <c r="AE156" s="31">
        <f t="shared" si="34"/>
        <v>0</v>
      </c>
      <c r="AF156" s="332"/>
      <c r="AG156" s="57"/>
    </row>
    <row r="157" spans="1:33" x14ac:dyDescent="0.2">
      <c r="A157" s="56"/>
      <c r="B157" s="20" t="str">
        <f t="shared" si="35"/>
        <v>125</v>
      </c>
      <c r="C157" s="31">
        <f t="shared" si="45"/>
        <v>0</v>
      </c>
      <c r="D157" s="31">
        <f t="shared" si="27"/>
        <v>0</v>
      </c>
      <c r="E157" s="31">
        <f t="shared" si="25"/>
        <v>0</v>
      </c>
      <c r="F157" s="31">
        <f t="shared" si="28"/>
        <v>0</v>
      </c>
      <c r="G157" s="31">
        <f t="shared" si="29"/>
        <v>0</v>
      </c>
      <c r="H157" s="58"/>
      <c r="I157" s="31">
        <f t="shared" si="30"/>
        <v>0</v>
      </c>
      <c r="J157" s="332"/>
      <c r="K157" s="57"/>
      <c r="L157" s="199"/>
      <c r="M157" s="20" t="str">
        <f t="shared" si="36"/>
        <v>125</v>
      </c>
      <c r="N157" s="31">
        <f t="shared" si="37"/>
        <v>0</v>
      </c>
      <c r="O157" s="31">
        <f t="shared" si="38"/>
        <v>0</v>
      </c>
      <c r="P157" s="31">
        <f t="shared" si="39"/>
        <v>0</v>
      </c>
      <c r="Q157" s="31">
        <f t="shared" si="40"/>
        <v>0</v>
      </c>
      <c r="R157" s="31">
        <f t="shared" si="41"/>
        <v>0</v>
      </c>
      <c r="S157" s="58"/>
      <c r="T157" s="31">
        <f t="shared" si="42"/>
        <v>0</v>
      </c>
      <c r="U157" s="332"/>
      <c r="V157" s="199"/>
      <c r="W157" s="56"/>
      <c r="X157" s="20" t="str">
        <f t="shared" si="43"/>
        <v/>
      </c>
      <c r="Y157" s="31" t="str">
        <f t="shared" si="31"/>
        <v/>
      </c>
      <c r="Z157" s="31" t="str">
        <f t="shared" si="32"/>
        <v/>
      </c>
      <c r="AA157" s="31" t="str">
        <f t="shared" si="26"/>
        <v/>
      </c>
      <c r="AB157" s="31" t="str">
        <f t="shared" si="44"/>
        <v/>
      </c>
      <c r="AC157" s="31" t="str">
        <f t="shared" si="33"/>
        <v/>
      </c>
      <c r="AD157" s="58"/>
      <c r="AE157" s="31">
        <f t="shared" si="34"/>
        <v>0</v>
      </c>
      <c r="AF157" s="332"/>
      <c r="AG157" s="57"/>
    </row>
    <row r="158" spans="1:33" x14ac:dyDescent="0.2">
      <c r="A158" s="56"/>
      <c r="B158" s="20" t="str">
        <f t="shared" si="35"/>
        <v>126</v>
      </c>
      <c r="C158" s="31">
        <f t="shared" si="45"/>
        <v>0</v>
      </c>
      <c r="D158" s="31">
        <f t="shared" si="27"/>
        <v>0</v>
      </c>
      <c r="E158" s="31">
        <f t="shared" si="25"/>
        <v>0</v>
      </c>
      <c r="F158" s="31">
        <f t="shared" si="28"/>
        <v>0</v>
      </c>
      <c r="G158" s="31">
        <f t="shared" si="29"/>
        <v>0</v>
      </c>
      <c r="H158" s="58"/>
      <c r="I158" s="31">
        <f t="shared" si="30"/>
        <v>0</v>
      </c>
      <c r="J158" s="332"/>
      <c r="K158" s="57"/>
      <c r="L158" s="199"/>
      <c r="M158" s="20" t="str">
        <f t="shared" si="36"/>
        <v>126</v>
      </c>
      <c r="N158" s="31">
        <f t="shared" si="37"/>
        <v>0</v>
      </c>
      <c r="O158" s="31">
        <f t="shared" si="38"/>
        <v>0</v>
      </c>
      <c r="P158" s="31">
        <f t="shared" si="39"/>
        <v>0</v>
      </c>
      <c r="Q158" s="31">
        <f t="shared" si="40"/>
        <v>0</v>
      </c>
      <c r="R158" s="31">
        <f t="shared" si="41"/>
        <v>0</v>
      </c>
      <c r="S158" s="58"/>
      <c r="T158" s="31">
        <f t="shared" si="42"/>
        <v>0</v>
      </c>
      <c r="U158" s="332"/>
      <c r="V158" s="199"/>
      <c r="W158" s="56"/>
      <c r="X158" s="20" t="str">
        <f t="shared" si="43"/>
        <v/>
      </c>
      <c r="Y158" s="31" t="str">
        <f t="shared" si="31"/>
        <v/>
      </c>
      <c r="Z158" s="31" t="str">
        <f t="shared" si="32"/>
        <v/>
      </c>
      <c r="AA158" s="31" t="str">
        <f t="shared" si="26"/>
        <v/>
      </c>
      <c r="AB158" s="31" t="str">
        <f t="shared" si="44"/>
        <v/>
      </c>
      <c r="AC158" s="31" t="str">
        <f t="shared" si="33"/>
        <v/>
      </c>
      <c r="AD158" s="58"/>
      <c r="AE158" s="31">
        <f t="shared" si="34"/>
        <v>0</v>
      </c>
      <c r="AF158" s="332"/>
      <c r="AG158" s="57"/>
    </row>
    <row r="159" spans="1:33" x14ac:dyDescent="0.2">
      <c r="A159" s="56"/>
      <c r="B159" s="20" t="str">
        <f t="shared" si="35"/>
        <v>127</v>
      </c>
      <c r="C159" s="31">
        <f t="shared" si="45"/>
        <v>0</v>
      </c>
      <c r="D159" s="31">
        <f t="shared" si="27"/>
        <v>0</v>
      </c>
      <c r="E159" s="31">
        <f t="shared" si="25"/>
        <v>0</v>
      </c>
      <c r="F159" s="31">
        <f t="shared" si="28"/>
        <v>0</v>
      </c>
      <c r="G159" s="31">
        <f t="shared" si="29"/>
        <v>0</v>
      </c>
      <c r="H159" s="58"/>
      <c r="I159" s="31">
        <f t="shared" si="30"/>
        <v>0</v>
      </c>
      <c r="J159" s="332"/>
      <c r="K159" s="57"/>
      <c r="L159" s="199"/>
      <c r="M159" s="20" t="str">
        <f t="shared" si="36"/>
        <v>127</v>
      </c>
      <c r="N159" s="31">
        <f t="shared" si="37"/>
        <v>0</v>
      </c>
      <c r="O159" s="31">
        <f t="shared" si="38"/>
        <v>0</v>
      </c>
      <c r="P159" s="31">
        <f t="shared" si="39"/>
        <v>0</v>
      </c>
      <c r="Q159" s="31">
        <f t="shared" si="40"/>
        <v>0</v>
      </c>
      <c r="R159" s="31">
        <f t="shared" si="41"/>
        <v>0</v>
      </c>
      <c r="S159" s="58"/>
      <c r="T159" s="31">
        <f t="shared" si="42"/>
        <v>0</v>
      </c>
      <c r="U159" s="332"/>
      <c r="V159" s="199"/>
      <c r="W159" s="56"/>
      <c r="X159" s="20" t="str">
        <f t="shared" si="43"/>
        <v/>
      </c>
      <c r="Y159" s="31" t="str">
        <f t="shared" si="31"/>
        <v/>
      </c>
      <c r="Z159" s="31" t="str">
        <f t="shared" si="32"/>
        <v/>
      </c>
      <c r="AA159" s="31" t="str">
        <f t="shared" si="26"/>
        <v/>
      </c>
      <c r="AB159" s="31" t="str">
        <f t="shared" si="44"/>
        <v/>
      </c>
      <c r="AC159" s="31" t="str">
        <f t="shared" si="33"/>
        <v/>
      </c>
      <c r="AD159" s="58"/>
      <c r="AE159" s="31">
        <f t="shared" si="34"/>
        <v>0</v>
      </c>
      <c r="AF159" s="332"/>
      <c r="AG159" s="57"/>
    </row>
    <row r="160" spans="1:33" x14ac:dyDescent="0.2">
      <c r="A160" s="56"/>
      <c r="B160" s="20" t="str">
        <f t="shared" si="35"/>
        <v>128</v>
      </c>
      <c r="C160" s="31">
        <f t="shared" si="45"/>
        <v>0</v>
      </c>
      <c r="D160" s="31">
        <f t="shared" si="27"/>
        <v>0</v>
      </c>
      <c r="E160" s="31">
        <f t="shared" si="25"/>
        <v>0</v>
      </c>
      <c r="F160" s="31">
        <f t="shared" si="28"/>
        <v>0</v>
      </c>
      <c r="G160" s="31">
        <f t="shared" si="29"/>
        <v>0</v>
      </c>
      <c r="H160" s="58"/>
      <c r="I160" s="31">
        <f t="shared" si="30"/>
        <v>0</v>
      </c>
      <c r="J160" s="332"/>
      <c r="K160" s="57"/>
      <c r="L160" s="199"/>
      <c r="M160" s="20" t="str">
        <f t="shared" si="36"/>
        <v>128</v>
      </c>
      <c r="N160" s="31">
        <f t="shared" si="37"/>
        <v>0</v>
      </c>
      <c r="O160" s="31">
        <f t="shared" si="38"/>
        <v>0</v>
      </c>
      <c r="P160" s="31">
        <f t="shared" si="39"/>
        <v>0</v>
      </c>
      <c r="Q160" s="31">
        <f t="shared" si="40"/>
        <v>0</v>
      </c>
      <c r="R160" s="31">
        <f t="shared" si="41"/>
        <v>0</v>
      </c>
      <c r="S160" s="58"/>
      <c r="T160" s="31">
        <f t="shared" si="42"/>
        <v>0</v>
      </c>
      <c r="U160" s="332"/>
      <c r="V160" s="199"/>
      <c r="W160" s="56"/>
      <c r="X160" s="20" t="str">
        <f t="shared" si="43"/>
        <v/>
      </c>
      <c r="Y160" s="31" t="str">
        <f t="shared" si="31"/>
        <v/>
      </c>
      <c r="Z160" s="31" t="str">
        <f t="shared" si="32"/>
        <v/>
      </c>
      <c r="AA160" s="31" t="str">
        <f t="shared" si="26"/>
        <v/>
      </c>
      <c r="AB160" s="31" t="str">
        <f t="shared" si="44"/>
        <v/>
      </c>
      <c r="AC160" s="31" t="str">
        <f t="shared" si="33"/>
        <v/>
      </c>
      <c r="AD160" s="58"/>
      <c r="AE160" s="31">
        <f t="shared" si="34"/>
        <v>0</v>
      </c>
      <c r="AF160" s="332"/>
      <c r="AG160" s="57"/>
    </row>
    <row r="161" spans="1:33" x14ac:dyDescent="0.2">
      <c r="A161" s="56"/>
      <c r="B161" s="20" t="str">
        <f t="shared" si="35"/>
        <v>129</v>
      </c>
      <c r="C161" s="31">
        <f t="shared" si="45"/>
        <v>0</v>
      </c>
      <c r="D161" s="31">
        <f t="shared" si="27"/>
        <v>0</v>
      </c>
      <c r="E161" s="31">
        <f t="shared" ref="E161:E224" si="46">IF(B161="","",IF(VALUE(B161)=(E$19*E$17),C161-F161-H161,0))</f>
        <v>0</v>
      </c>
      <c r="F161" s="31">
        <f t="shared" si="28"/>
        <v>0</v>
      </c>
      <c r="G161" s="31">
        <f t="shared" si="29"/>
        <v>0</v>
      </c>
      <c r="H161" s="58"/>
      <c r="I161" s="31">
        <f t="shared" si="30"/>
        <v>0</v>
      </c>
      <c r="J161" s="332"/>
      <c r="K161" s="57"/>
      <c r="L161" s="199"/>
      <c r="M161" s="20" t="str">
        <f t="shared" si="36"/>
        <v>129</v>
      </c>
      <c r="N161" s="31">
        <f t="shared" si="37"/>
        <v>0</v>
      </c>
      <c r="O161" s="31">
        <f t="shared" si="38"/>
        <v>0</v>
      </c>
      <c r="P161" s="31">
        <f t="shared" si="39"/>
        <v>0</v>
      </c>
      <c r="Q161" s="31">
        <f t="shared" si="40"/>
        <v>0</v>
      </c>
      <c r="R161" s="31">
        <f t="shared" si="41"/>
        <v>0</v>
      </c>
      <c r="S161" s="58"/>
      <c r="T161" s="31">
        <f t="shared" si="42"/>
        <v>0</v>
      </c>
      <c r="U161" s="332"/>
      <c r="V161" s="199"/>
      <c r="W161" s="56"/>
      <c r="X161" s="20" t="str">
        <f t="shared" si="43"/>
        <v/>
      </c>
      <c r="Y161" s="31" t="str">
        <f t="shared" si="31"/>
        <v/>
      </c>
      <c r="Z161" s="31" t="str">
        <f t="shared" si="32"/>
        <v/>
      </c>
      <c r="AA161" s="31" t="str">
        <f t="shared" ref="AA161:AA224" si="47">IF(X161="","",IF(VALUE(X161)=(AA$19*AA$17),Y161-AB161-AD161,0))</f>
        <v/>
      </c>
      <c r="AB161" s="31" t="str">
        <f t="shared" si="44"/>
        <v/>
      </c>
      <c r="AC161" s="31" t="str">
        <f t="shared" si="33"/>
        <v/>
      </c>
      <c r="AD161" s="58"/>
      <c r="AE161" s="31">
        <f t="shared" si="34"/>
        <v>0</v>
      </c>
      <c r="AF161" s="332"/>
      <c r="AG161" s="57"/>
    </row>
    <row r="162" spans="1:33" x14ac:dyDescent="0.2">
      <c r="A162" s="56"/>
      <c r="B162" s="20" t="str">
        <f t="shared" si="35"/>
        <v>130</v>
      </c>
      <c r="C162" s="31">
        <f t="shared" si="45"/>
        <v>0</v>
      </c>
      <c r="D162" s="31">
        <f t="shared" ref="D162:D225" si="48">IF(B162="","",IF(AND(C162&gt;0,((1+E$15/E$17)*C162)&gt;=E$18),E$18,IF(C162&gt;0,(1+(E$15/E$17))*C162,0)))</f>
        <v>0</v>
      </c>
      <c r="E162" s="31">
        <f t="shared" si="46"/>
        <v>0</v>
      </c>
      <c r="F162" s="31">
        <f t="shared" ref="F162:F213" si="49">IF(B162="","",D162-G162)</f>
        <v>0</v>
      </c>
      <c r="G162" s="31">
        <f t="shared" ref="G162:G225" si="50">IF(B162="","",IF(C162&gt;0,(C162*(E$15/E$17)),0))</f>
        <v>0</v>
      </c>
      <c r="H162" s="58"/>
      <c r="I162" s="31">
        <f t="shared" ref="I162:I225" si="51">IF(I161&lt;0.1,0,C162-E162-F162-H162)</f>
        <v>0</v>
      </c>
      <c r="J162" s="332"/>
      <c r="K162" s="57"/>
      <c r="L162" s="199"/>
      <c r="M162" s="20" t="str">
        <f t="shared" si="36"/>
        <v>130</v>
      </c>
      <c r="N162" s="31">
        <f t="shared" si="37"/>
        <v>0</v>
      </c>
      <c r="O162" s="31">
        <f t="shared" si="38"/>
        <v>0</v>
      </c>
      <c r="P162" s="31">
        <f t="shared" si="39"/>
        <v>0</v>
      </c>
      <c r="Q162" s="31">
        <f t="shared" si="40"/>
        <v>0</v>
      </c>
      <c r="R162" s="31">
        <f t="shared" si="41"/>
        <v>0</v>
      </c>
      <c r="S162" s="58"/>
      <c r="T162" s="31">
        <f t="shared" si="42"/>
        <v>0</v>
      </c>
      <c r="U162" s="332"/>
      <c r="V162" s="199"/>
      <c r="W162" s="56"/>
      <c r="X162" s="20" t="str">
        <f t="shared" si="43"/>
        <v/>
      </c>
      <c r="Y162" s="31" t="str">
        <f t="shared" ref="Y162:Y225" si="52">IF(X162="","",IF(Y161-AA161-AB161-AD161&gt;0,Y161-AA161-AB161-AD161, 0))</f>
        <v/>
      </c>
      <c r="Z162" s="31" t="str">
        <f t="shared" ref="Z162:Z225" si="53">IF(X162="","",IF(AND(Y162&gt;0,((1+AA$15/AA$17)*Y162)&gt;=AA$18),AA$18,IF(Y162&gt;0,(1+(AA$15/AA$17))*Y162,0)))</f>
        <v/>
      </c>
      <c r="AA162" s="31" t="str">
        <f t="shared" si="47"/>
        <v/>
      </c>
      <c r="AB162" s="31" t="str">
        <f t="shared" si="44"/>
        <v/>
      </c>
      <c r="AC162" s="31" t="str">
        <f t="shared" ref="AC162:AC225" si="54">IF(X162="","",IF(Y162&gt;0,(Y162*(AA$15/AA$17)),0))</f>
        <v/>
      </c>
      <c r="AD162" s="58"/>
      <c r="AE162" s="31">
        <f t="shared" ref="AE162:AE225" si="55">IF(AE161&lt;0.1,0,Y162-AA162-AB162-AD162)</f>
        <v>0</v>
      </c>
      <c r="AF162" s="332"/>
      <c r="AG162" s="57"/>
    </row>
    <row r="163" spans="1:33" x14ac:dyDescent="0.2">
      <c r="A163" s="56"/>
      <c r="B163" s="20" t="str">
        <f t="shared" ref="B163:B226" si="56">IF(B162&lt;&gt;"",IF(VALUE(B162)&lt;H$14,TEXT(VALUE(B162)+1,0),""),"")</f>
        <v>131</v>
      </c>
      <c r="C163" s="31">
        <f t="shared" si="45"/>
        <v>0</v>
      </c>
      <c r="D163" s="31">
        <f t="shared" si="48"/>
        <v>0</v>
      </c>
      <c r="E163" s="31">
        <f t="shared" si="46"/>
        <v>0</v>
      </c>
      <c r="F163" s="31">
        <f t="shared" si="49"/>
        <v>0</v>
      </c>
      <c r="G163" s="31">
        <f t="shared" si="50"/>
        <v>0</v>
      </c>
      <c r="H163" s="58"/>
      <c r="I163" s="31">
        <f t="shared" si="51"/>
        <v>0</v>
      </c>
      <c r="J163" s="332"/>
      <c r="K163" s="57"/>
      <c r="L163" s="199"/>
      <c r="M163" s="20" t="str">
        <f t="shared" ref="M163:M226" si="57">IF(M162&lt;&gt;"",IF(VALUE(M162)&lt;S$14,TEXT(VALUE(M162)+1,0),""),"")</f>
        <v>131</v>
      </c>
      <c r="N163" s="31">
        <f t="shared" ref="N163:N226" si="58">IF(M163="","",IF(N162-P162-Q162-S162&gt;0,N162-P162-Q162-S162, 0))</f>
        <v>0</v>
      </c>
      <c r="O163" s="31">
        <f t="shared" ref="O163:O226" si="59">IF(M163="","",IF(AND(N163&gt;0,((1+P$15/P$17)*N163)&gt;=P$18),P$18,IF(N163&gt;0,(1+(P$15/P$17))*N163,0)))</f>
        <v>0</v>
      </c>
      <c r="P163" s="31">
        <f t="shared" ref="P163:P226" si="60">IF(M163="","",IF(VALUE(M163)=(P$19*P$17),N163-Q163-S163,0))</f>
        <v>0</v>
      </c>
      <c r="Q163" s="31">
        <f t="shared" ref="Q163:Q226" si="61">IF(M163="","",O163-R163)</f>
        <v>0</v>
      </c>
      <c r="R163" s="31">
        <f t="shared" ref="R163:R226" si="62">IF(M163="","",IF(N163&gt;0,(N163*(P$15/P$17)),0))</f>
        <v>0</v>
      </c>
      <c r="S163" s="58"/>
      <c r="T163" s="31">
        <f t="shared" ref="T163:T226" si="63">IF(T162&lt;0.1,0,N163-P163-Q163-S163)</f>
        <v>0</v>
      </c>
      <c r="U163" s="332"/>
      <c r="V163" s="199"/>
      <c r="W163" s="56"/>
      <c r="X163" s="20" t="str">
        <f t="shared" ref="X163:X226" si="64">IF(X162&lt;&gt;"",IF(VALUE(X162)&lt;AD$14,TEXT(VALUE(X162)+1,0),""),"")</f>
        <v/>
      </c>
      <c r="Y163" s="31" t="str">
        <f t="shared" si="52"/>
        <v/>
      </c>
      <c r="Z163" s="31" t="str">
        <f t="shared" si="53"/>
        <v/>
      </c>
      <c r="AA163" s="31" t="str">
        <f t="shared" si="47"/>
        <v/>
      </c>
      <c r="AB163" s="31" t="str">
        <f t="shared" si="44"/>
        <v/>
      </c>
      <c r="AC163" s="31" t="str">
        <f t="shared" si="54"/>
        <v/>
      </c>
      <c r="AD163" s="58"/>
      <c r="AE163" s="31">
        <f t="shared" si="55"/>
        <v>0</v>
      </c>
      <c r="AF163" s="332"/>
      <c r="AG163" s="57"/>
    </row>
    <row r="164" spans="1:33" x14ac:dyDescent="0.2">
      <c r="A164" s="56"/>
      <c r="B164" s="20" t="str">
        <f t="shared" si="56"/>
        <v>132</v>
      </c>
      <c r="C164" s="31">
        <f t="shared" si="45"/>
        <v>0</v>
      </c>
      <c r="D164" s="31">
        <f t="shared" si="48"/>
        <v>0</v>
      </c>
      <c r="E164" s="31">
        <f t="shared" si="46"/>
        <v>0</v>
      </c>
      <c r="F164" s="31">
        <f t="shared" si="49"/>
        <v>0</v>
      </c>
      <c r="G164" s="31">
        <f t="shared" si="50"/>
        <v>0</v>
      </c>
      <c r="H164" s="58"/>
      <c r="I164" s="31">
        <f t="shared" si="51"/>
        <v>0</v>
      </c>
      <c r="J164" s="332"/>
      <c r="K164" s="57"/>
      <c r="L164" s="199"/>
      <c r="M164" s="20" t="str">
        <f t="shared" si="57"/>
        <v>132</v>
      </c>
      <c r="N164" s="31">
        <f t="shared" si="58"/>
        <v>0</v>
      </c>
      <c r="O164" s="31">
        <f t="shared" si="59"/>
        <v>0</v>
      </c>
      <c r="P164" s="31">
        <f t="shared" si="60"/>
        <v>0</v>
      </c>
      <c r="Q164" s="31">
        <f t="shared" si="61"/>
        <v>0</v>
      </c>
      <c r="R164" s="31">
        <f t="shared" si="62"/>
        <v>0</v>
      </c>
      <c r="S164" s="58"/>
      <c r="T164" s="31">
        <f t="shared" si="63"/>
        <v>0</v>
      </c>
      <c r="U164" s="332"/>
      <c r="V164" s="199"/>
      <c r="W164" s="56"/>
      <c r="X164" s="20" t="str">
        <f t="shared" si="64"/>
        <v/>
      </c>
      <c r="Y164" s="31" t="str">
        <f t="shared" si="52"/>
        <v/>
      </c>
      <c r="Z164" s="31" t="str">
        <f t="shared" si="53"/>
        <v/>
      </c>
      <c r="AA164" s="31" t="str">
        <f t="shared" si="47"/>
        <v/>
      </c>
      <c r="AB164" s="31" t="str">
        <f t="shared" si="44"/>
        <v/>
      </c>
      <c r="AC164" s="31" t="str">
        <f t="shared" si="54"/>
        <v/>
      </c>
      <c r="AD164" s="58"/>
      <c r="AE164" s="31">
        <f t="shared" si="55"/>
        <v>0</v>
      </c>
      <c r="AF164" s="332"/>
      <c r="AG164" s="57"/>
    </row>
    <row r="165" spans="1:33" x14ac:dyDescent="0.2">
      <c r="A165" s="56"/>
      <c r="B165" s="20" t="str">
        <f t="shared" si="56"/>
        <v>133</v>
      </c>
      <c r="C165" s="31">
        <f t="shared" si="45"/>
        <v>0</v>
      </c>
      <c r="D165" s="31">
        <f t="shared" si="48"/>
        <v>0</v>
      </c>
      <c r="E165" s="31">
        <f t="shared" si="46"/>
        <v>0</v>
      </c>
      <c r="F165" s="31">
        <f t="shared" si="49"/>
        <v>0</v>
      </c>
      <c r="G165" s="31">
        <f t="shared" si="50"/>
        <v>0</v>
      </c>
      <c r="H165" s="58"/>
      <c r="I165" s="31">
        <f t="shared" si="51"/>
        <v>0</v>
      </c>
      <c r="J165" s="332"/>
      <c r="K165" s="57"/>
      <c r="L165" s="199"/>
      <c r="M165" s="20" t="str">
        <f t="shared" si="57"/>
        <v>133</v>
      </c>
      <c r="N165" s="31">
        <f t="shared" si="58"/>
        <v>0</v>
      </c>
      <c r="O165" s="31">
        <f t="shared" si="59"/>
        <v>0</v>
      </c>
      <c r="P165" s="31">
        <f t="shared" si="60"/>
        <v>0</v>
      </c>
      <c r="Q165" s="31">
        <f t="shared" si="61"/>
        <v>0</v>
      </c>
      <c r="R165" s="31">
        <f t="shared" si="62"/>
        <v>0</v>
      </c>
      <c r="S165" s="58"/>
      <c r="T165" s="31">
        <f t="shared" si="63"/>
        <v>0</v>
      </c>
      <c r="U165" s="332"/>
      <c r="V165" s="199"/>
      <c r="W165" s="56"/>
      <c r="X165" s="20" t="str">
        <f t="shared" si="64"/>
        <v/>
      </c>
      <c r="Y165" s="31" t="str">
        <f t="shared" si="52"/>
        <v/>
      </c>
      <c r="Z165" s="31" t="str">
        <f t="shared" si="53"/>
        <v/>
      </c>
      <c r="AA165" s="31" t="str">
        <f t="shared" si="47"/>
        <v/>
      </c>
      <c r="AB165" s="31" t="str">
        <f t="shared" si="44"/>
        <v/>
      </c>
      <c r="AC165" s="31" t="str">
        <f t="shared" si="54"/>
        <v/>
      </c>
      <c r="AD165" s="58"/>
      <c r="AE165" s="31">
        <f t="shared" si="55"/>
        <v>0</v>
      </c>
      <c r="AF165" s="332"/>
      <c r="AG165" s="57"/>
    </row>
    <row r="166" spans="1:33" x14ac:dyDescent="0.2">
      <c r="A166" s="56"/>
      <c r="B166" s="20" t="str">
        <f t="shared" si="56"/>
        <v>134</v>
      </c>
      <c r="C166" s="31">
        <f t="shared" si="45"/>
        <v>0</v>
      </c>
      <c r="D166" s="31">
        <f t="shared" si="48"/>
        <v>0</v>
      </c>
      <c r="E166" s="31">
        <f t="shared" si="46"/>
        <v>0</v>
      </c>
      <c r="F166" s="31">
        <f t="shared" si="49"/>
        <v>0</v>
      </c>
      <c r="G166" s="31">
        <f t="shared" si="50"/>
        <v>0</v>
      </c>
      <c r="H166" s="58"/>
      <c r="I166" s="31">
        <f t="shared" si="51"/>
        <v>0</v>
      </c>
      <c r="J166" s="332"/>
      <c r="K166" s="57"/>
      <c r="L166" s="199"/>
      <c r="M166" s="20" t="str">
        <f t="shared" si="57"/>
        <v>134</v>
      </c>
      <c r="N166" s="31">
        <f t="shared" si="58"/>
        <v>0</v>
      </c>
      <c r="O166" s="31">
        <f t="shared" si="59"/>
        <v>0</v>
      </c>
      <c r="P166" s="31">
        <f t="shared" si="60"/>
        <v>0</v>
      </c>
      <c r="Q166" s="31">
        <f t="shared" si="61"/>
        <v>0</v>
      </c>
      <c r="R166" s="31">
        <f t="shared" si="62"/>
        <v>0</v>
      </c>
      <c r="S166" s="58"/>
      <c r="T166" s="31">
        <f t="shared" si="63"/>
        <v>0</v>
      </c>
      <c r="U166" s="332"/>
      <c r="V166" s="199"/>
      <c r="W166" s="56"/>
      <c r="X166" s="20" t="str">
        <f t="shared" si="64"/>
        <v/>
      </c>
      <c r="Y166" s="31" t="str">
        <f t="shared" si="52"/>
        <v/>
      </c>
      <c r="Z166" s="31" t="str">
        <f t="shared" si="53"/>
        <v/>
      </c>
      <c r="AA166" s="31" t="str">
        <f t="shared" si="47"/>
        <v/>
      </c>
      <c r="AB166" s="31" t="str">
        <f t="shared" si="44"/>
        <v/>
      </c>
      <c r="AC166" s="31" t="str">
        <f t="shared" si="54"/>
        <v/>
      </c>
      <c r="AD166" s="58"/>
      <c r="AE166" s="31">
        <f t="shared" si="55"/>
        <v>0</v>
      </c>
      <c r="AF166" s="332"/>
      <c r="AG166" s="57"/>
    </row>
    <row r="167" spans="1:33" x14ac:dyDescent="0.2">
      <c r="A167" s="56"/>
      <c r="B167" s="20" t="str">
        <f t="shared" si="56"/>
        <v>135</v>
      </c>
      <c r="C167" s="31">
        <f t="shared" si="45"/>
        <v>0</v>
      </c>
      <c r="D167" s="31">
        <f t="shared" si="48"/>
        <v>0</v>
      </c>
      <c r="E167" s="31">
        <f t="shared" si="46"/>
        <v>0</v>
      </c>
      <c r="F167" s="31">
        <f t="shared" si="49"/>
        <v>0</v>
      </c>
      <c r="G167" s="31">
        <f t="shared" si="50"/>
        <v>0</v>
      </c>
      <c r="H167" s="58"/>
      <c r="I167" s="31">
        <f t="shared" si="51"/>
        <v>0</v>
      </c>
      <c r="J167" s="332"/>
      <c r="K167" s="57"/>
      <c r="L167" s="199"/>
      <c r="M167" s="20" t="str">
        <f t="shared" si="57"/>
        <v>135</v>
      </c>
      <c r="N167" s="31">
        <f t="shared" si="58"/>
        <v>0</v>
      </c>
      <c r="O167" s="31">
        <f t="shared" si="59"/>
        <v>0</v>
      </c>
      <c r="P167" s="31">
        <f t="shared" si="60"/>
        <v>0</v>
      </c>
      <c r="Q167" s="31">
        <f t="shared" si="61"/>
        <v>0</v>
      </c>
      <c r="R167" s="31">
        <f t="shared" si="62"/>
        <v>0</v>
      </c>
      <c r="S167" s="58"/>
      <c r="T167" s="31">
        <f t="shared" si="63"/>
        <v>0</v>
      </c>
      <c r="U167" s="332"/>
      <c r="V167" s="199"/>
      <c r="W167" s="56"/>
      <c r="X167" s="20" t="str">
        <f t="shared" si="64"/>
        <v/>
      </c>
      <c r="Y167" s="31" t="str">
        <f t="shared" si="52"/>
        <v/>
      </c>
      <c r="Z167" s="31" t="str">
        <f t="shared" si="53"/>
        <v/>
      </c>
      <c r="AA167" s="31" t="str">
        <f t="shared" si="47"/>
        <v/>
      </c>
      <c r="AB167" s="31" t="str">
        <f t="shared" si="44"/>
        <v/>
      </c>
      <c r="AC167" s="31" t="str">
        <f t="shared" si="54"/>
        <v/>
      </c>
      <c r="AD167" s="58"/>
      <c r="AE167" s="31">
        <f t="shared" si="55"/>
        <v>0</v>
      </c>
      <c r="AF167" s="332"/>
      <c r="AG167" s="57"/>
    </row>
    <row r="168" spans="1:33" x14ac:dyDescent="0.2">
      <c r="A168" s="56"/>
      <c r="B168" s="20" t="str">
        <f t="shared" si="56"/>
        <v>136</v>
      </c>
      <c r="C168" s="31">
        <f t="shared" si="45"/>
        <v>0</v>
      </c>
      <c r="D168" s="31">
        <f t="shared" si="48"/>
        <v>0</v>
      </c>
      <c r="E168" s="31">
        <f t="shared" si="46"/>
        <v>0</v>
      </c>
      <c r="F168" s="31">
        <f t="shared" si="49"/>
        <v>0</v>
      </c>
      <c r="G168" s="31">
        <f t="shared" si="50"/>
        <v>0</v>
      </c>
      <c r="H168" s="58"/>
      <c r="I168" s="31">
        <f t="shared" si="51"/>
        <v>0</v>
      </c>
      <c r="J168" s="332"/>
      <c r="K168" s="57"/>
      <c r="L168" s="199"/>
      <c r="M168" s="20" t="str">
        <f t="shared" si="57"/>
        <v>136</v>
      </c>
      <c r="N168" s="31">
        <f t="shared" si="58"/>
        <v>0</v>
      </c>
      <c r="O168" s="31">
        <f t="shared" si="59"/>
        <v>0</v>
      </c>
      <c r="P168" s="31">
        <f t="shared" si="60"/>
        <v>0</v>
      </c>
      <c r="Q168" s="31">
        <f t="shared" si="61"/>
        <v>0</v>
      </c>
      <c r="R168" s="31">
        <f t="shared" si="62"/>
        <v>0</v>
      </c>
      <c r="S168" s="58"/>
      <c r="T168" s="31">
        <f t="shared" si="63"/>
        <v>0</v>
      </c>
      <c r="U168" s="332"/>
      <c r="V168" s="199"/>
      <c r="W168" s="56"/>
      <c r="X168" s="20" t="str">
        <f t="shared" si="64"/>
        <v/>
      </c>
      <c r="Y168" s="31" t="str">
        <f t="shared" si="52"/>
        <v/>
      </c>
      <c r="Z168" s="31" t="str">
        <f t="shared" si="53"/>
        <v/>
      </c>
      <c r="AA168" s="31" t="str">
        <f t="shared" si="47"/>
        <v/>
      </c>
      <c r="AB168" s="31" t="str">
        <f t="shared" si="44"/>
        <v/>
      </c>
      <c r="AC168" s="31" t="str">
        <f t="shared" si="54"/>
        <v/>
      </c>
      <c r="AD168" s="58"/>
      <c r="AE168" s="31">
        <f t="shared" si="55"/>
        <v>0</v>
      </c>
      <c r="AF168" s="332"/>
      <c r="AG168" s="57"/>
    </row>
    <row r="169" spans="1:33" x14ac:dyDescent="0.2">
      <c r="A169" s="56"/>
      <c r="B169" s="20" t="str">
        <f t="shared" si="56"/>
        <v>137</v>
      </c>
      <c r="C169" s="31">
        <f t="shared" si="45"/>
        <v>0</v>
      </c>
      <c r="D169" s="31">
        <f t="shared" si="48"/>
        <v>0</v>
      </c>
      <c r="E169" s="31">
        <f t="shared" si="46"/>
        <v>0</v>
      </c>
      <c r="F169" s="31">
        <f t="shared" si="49"/>
        <v>0</v>
      </c>
      <c r="G169" s="31">
        <f t="shared" si="50"/>
        <v>0</v>
      </c>
      <c r="H169" s="58"/>
      <c r="I169" s="31">
        <f t="shared" si="51"/>
        <v>0</v>
      </c>
      <c r="J169" s="332"/>
      <c r="K169" s="57"/>
      <c r="L169" s="199"/>
      <c r="M169" s="20" t="str">
        <f t="shared" si="57"/>
        <v>137</v>
      </c>
      <c r="N169" s="31">
        <f t="shared" si="58"/>
        <v>0</v>
      </c>
      <c r="O169" s="31">
        <f t="shared" si="59"/>
        <v>0</v>
      </c>
      <c r="P169" s="31">
        <f t="shared" si="60"/>
        <v>0</v>
      </c>
      <c r="Q169" s="31">
        <f t="shared" si="61"/>
        <v>0</v>
      </c>
      <c r="R169" s="31">
        <f t="shared" si="62"/>
        <v>0</v>
      </c>
      <c r="S169" s="58"/>
      <c r="T169" s="31">
        <f t="shared" si="63"/>
        <v>0</v>
      </c>
      <c r="U169" s="332"/>
      <c r="V169" s="199"/>
      <c r="W169" s="56"/>
      <c r="X169" s="20" t="str">
        <f t="shared" si="64"/>
        <v/>
      </c>
      <c r="Y169" s="31" t="str">
        <f t="shared" si="52"/>
        <v/>
      </c>
      <c r="Z169" s="31" t="str">
        <f t="shared" si="53"/>
        <v/>
      </c>
      <c r="AA169" s="31" t="str">
        <f t="shared" si="47"/>
        <v/>
      </c>
      <c r="AB169" s="31" t="str">
        <f t="shared" si="44"/>
        <v/>
      </c>
      <c r="AC169" s="31" t="str">
        <f t="shared" si="54"/>
        <v/>
      </c>
      <c r="AD169" s="58"/>
      <c r="AE169" s="31">
        <f t="shared" si="55"/>
        <v>0</v>
      </c>
      <c r="AF169" s="332"/>
      <c r="AG169" s="57"/>
    </row>
    <row r="170" spans="1:33" x14ac:dyDescent="0.2">
      <c r="A170" s="56"/>
      <c r="B170" s="20" t="str">
        <f t="shared" si="56"/>
        <v>138</v>
      </c>
      <c r="C170" s="31">
        <f t="shared" si="45"/>
        <v>0</v>
      </c>
      <c r="D170" s="31">
        <f t="shared" si="48"/>
        <v>0</v>
      </c>
      <c r="E170" s="31">
        <f t="shared" si="46"/>
        <v>0</v>
      </c>
      <c r="F170" s="31">
        <f t="shared" si="49"/>
        <v>0</v>
      </c>
      <c r="G170" s="31">
        <f t="shared" si="50"/>
        <v>0</v>
      </c>
      <c r="H170" s="58"/>
      <c r="I170" s="31">
        <f t="shared" si="51"/>
        <v>0</v>
      </c>
      <c r="J170" s="332"/>
      <c r="K170" s="57"/>
      <c r="L170" s="199"/>
      <c r="M170" s="20" t="str">
        <f t="shared" si="57"/>
        <v>138</v>
      </c>
      <c r="N170" s="31">
        <f t="shared" si="58"/>
        <v>0</v>
      </c>
      <c r="O170" s="31">
        <f t="shared" si="59"/>
        <v>0</v>
      </c>
      <c r="P170" s="31">
        <f t="shared" si="60"/>
        <v>0</v>
      </c>
      <c r="Q170" s="31">
        <f t="shared" si="61"/>
        <v>0</v>
      </c>
      <c r="R170" s="31">
        <f t="shared" si="62"/>
        <v>0</v>
      </c>
      <c r="S170" s="58"/>
      <c r="T170" s="31">
        <f t="shared" si="63"/>
        <v>0</v>
      </c>
      <c r="U170" s="332"/>
      <c r="V170" s="199"/>
      <c r="W170" s="56"/>
      <c r="X170" s="20" t="str">
        <f t="shared" si="64"/>
        <v/>
      </c>
      <c r="Y170" s="31" t="str">
        <f t="shared" si="52"/>
        <v/>
      </c>
      <c r="Z170" s="31" t="str">
        <f t="shared" si="53"/>
        <v/>
      </c>
      <c r="AA170" s="31" t="str">
        <f t="shared" si="47"/>
        <v/>
      </c>
      <c r="AB170" s="31" t="str">
        <f t="shared" si="44"/>
        <v/>
      </c>
      <c r="AC170" s="31" t="str">
        <f t="shared" si="54"/>
        <v/>
      </c>
      <c r="AD170" s="58"/>
      <c r="AE170" s="31">
        <f t="shared" si="55"/>
        <v>0</v>
      </c>
      <c r="AF170" s="332"/>
      <c r="AG170" s="57"/>
    </row>
    <row r="171" spans="1:33" x14ac:dyDescent="0.2">
      <c r="A171" s="56"/>
      <c r="B171" s="20" t="str">
        <f t="shared" si="56"/>
        <v>139</v>
      </c>
      <c r="C171" s="31">
        <f t="shared" si="45"/>
        <v>0</v>
      </c>
      <c r="D171" s="31">
        <f t="shared" si="48"/>
        <v>0</v>
      </c>
      <c r="E171" s="31">
        <f t="shared" si="46"/>
        <v>0</v>
      </c>
      <c r="F171" s="31">
        <f t="shared" si="49"/>
        <v>0</v>
      </c>
      <c r="G171" s="31">
        <f t="shared" si="50"/>
        <v>0</v>
      </c>
      <c r="H171" s="58"/>
      <c r="I171" s="31">
        <f t="shared" si="51"/>
        <v>0</v>
      </c>
      <c r="J171" s="332"/>
      <c r="K171" s="57"/>
      <c r="L171" s="199"/>
      <c r="M171" s="20" t="str">
        <f t="shared" si="57"/>
        <v>139</v>
      </c>
      <c r="N171" s="31">
        <f t="shared" si="58"/>
        <v>0</v>
      </c>
      <c r="O171" s="31">
        <f t="shared" si="59"/>
        <v>0</v>
      </c>
      <c r="P171" s="31">
        <f t="shared" si="60"/>
        <v>0</v>
      </c>
      <c r="Q171" s="31">
        <f t="shared" si="61"/>
        <v>0</v>
      </c>
      <c r="R171" s="31">
        <f t="shared" si="62"/>
        <v>0</v>
      </c>
      <c r="S171" s="58"/>
      <c r="T171" s="31">
        <f t="shared" si="63"/>
        <v>0</v>
      </c>
      <c r="U171" s="332"/>
      <c r="V171" s="199"/>
      <c r="W171" s="56"/>
      <c r="X171" s="20" t="str">
        <f t="shared" si="64"/>
        <v/>
      </c>
      <c r="Y171" s="31" t="str">
        <f t="shared" si="52"/>
        <v/>
      </c>
      <c r="Z171" s="31" t="str">
        <f t="shared" si="53"/>
        <v/>
      </c>
      <c r="AA171" s="31" t="str">
        <f t="shared" si="47"/>
        <v/>
      </c>
      <c r="AB171" s="31" t="str">
        <f t="shared" si="44"/>
        <v/>
      </c>
      <c r="AC171" s="31" t="str">
        <f t="shared" si="54"/>
        <v/>
      </c>
      <c r="AD171" s="58"/>
      <c r="AE171" s="31">
        <f t="shared" si="55"/>
        <v>0</v>
      </c>
      <c r="AF171" s="332"/>
      <c r="AG171" s="57"/>
    </row>
    <row r="172" spans="1:33" x14ac:dyDescent="0.2">
      <c r="A172" s="56"/>
      <c r="B172" s="20" t="str">
        <f t="shared" si="56"/>
        <v>140</v>
      </c>
      <c r="C172" s="31">
        <f t="shared" si="45"/>
        <v>0</v>
      </c>
      <c r="D172" s="31">
        <f t="shared" si="48"/>
        <v>0</v>
      </c>
      <c r="E172" s="31">
        <f t="shared" si="46"/>
        <v>0</v>
      </c>
      <c r="F172" s="31">
        <f t="shared" si="49"/>
        <v>0</v>
      </c>
      <c r="G172" s="31">
        <f t="shared" si="50"/>
        <v>0</v>
      </c>
      <c r="H172" s="58"/>
      <c r="I172" s="31">
        <f t="shared" si="51"/>
        <v>0</v>
      </c>
      <c r="J172" s="332"/>
      <c r="K172" s="57"/>
      <c r="L172" s="199"/>
      <c r="M172" s="20" t="str">
        <f t="shared" si="57"/>
        <v>140</v>
      </c>
      <c r="N172" s="31">
        <f t="shared" si="58"/>
        <v>0</v>
      </c>
      <c r="O172" s="31">
        <f t="shared" si="59"/>
        <v>0</v>
      </c>
      <c r="P172" s="31">
        <f t="shared" si="60"/>
        <v>0</v>
      </c>
      <c r="Q172" s="31">
        <f t="shared" si="61"/>
        <v>0</v>
      </c>
      <c r="R172" s="31">
        <f t="shared" si="62"/>
        <v>0</v>
      </c>
      <c r="S172" s="58"/>
      <c r="T172" s="31">
        <f t="shared" si="63"/>
        <v>0</v>
      </c>
      <c r="U172" s="332"/>
      <c r="V172" s="199"/>
      <c r="W172" s="56"/>
      <c r="X172" s="20" t="str">
        <f t="shared" si="64"/>
        <v/>
      </c>
      <c r="Y172" s="31" t="str">
        <f t="shared" si="52"/>
        <v/>
      </c>
      <c r="Z172" s="31" t="str">
        <f t="shared" si="53"/>
        <v/>
      </c>
      <c r="AA172" s="31" t="str">
        <f t="shared" si="47"/>
        <v/>
      </c>
      <c r="AB172" s="31" t="str">
        <f t="shared" si="44"/>
        <v/>
      </c>
      <c r="AC172" s="31" t="str">
        <f t="shared" si="54"/>
        <v/>
      </c>
      <c r="AD172" s="58"/>
      <c r="AE172" s="31">
        <f t="shared" si="55"/>
        <v>0</v>
      </c>
      <c r="AF172" s="332"/>
      <c r="AG172" s="57"/>
    </row>
    <row r="173" spans="1:33" x14ac:dyDescent="0.2">
      <c r="A173" s="56"/>
      <c r="B173" s="20" t="str">
        <f t="shared" si="56"/>
        <v>141</v>
      </c>
      <c r="C173" s="31">
        <f t="shared" si="45"/>
        <v>0</v>
      </c>
      <c r="D173" s="31">
        <f t="shared" si="48"/>
        <v>0</v>
      </c>
      <c r="E173" s="31">
        <f t="shared" si="46"/>
        <v>0</v>
      </c>
      <c r="F173" s="31">
        <f t="shared" si="49"/>
        <v>0</v>
      </c>
      <c r="G173" s="31">
        <f t="shared" si="50"/>
        <v>0</v>
      </c>
      <c r="H173" s="58"/>
      <c r="I173" s="31">
        <f t="shared" si="51"/>
        <v>0</v>
      </c>
      <c r="J173" s="332"/>
      <c r="K173" s="57"/>
      <c r="L173" s="199"/>
      <c r="M173" s="20" t="str">
        <f t="shared" si="57"/>
        <v>141</v>
      </c>
      <c r="N173" s="31">
        <f t="shared" si="58"/>
        <v>0</v>
      </c>
      <c r="O173" s="31">
        <f t="shared" si="59"/>
        <v>0</v>
      </c>
      <c r="P173" s="31">
        <f t="shared" si="60"/>
        <v>0</v>
      </c>
      <c r="Q173" s="31">
        <f t="shared" si="61"/>
        <v>0</v>
      </c>
      <c r="R173" s="31">
        <f t="shared" si="62"/>
        <v>0</v>
      </c>
      <c r="S173" s="58"/>
      <c r="T173" s="31">
        <f t="shared" si="63"/>
        <v>0</v>
      </c>
      <c r="U173" s="332"/>
      <c r="V173" s="199"/>
      <c r="W173" s="56"/>
      <c r="X173" s="20" t="str">
        <f t="shared" si="64"/>
        <v/>
      </c>
      <c r="Y173" s="31" t="str">
        <f t="shared" si="52"/>
        <v/>
      </c>
      <c r="Z173" s="31" t="str">
        <f t="shared" si="53"/>
        <v/>
      </c>
      <c r="AA173" s="31" t="str">
        <f t="shared" si="47"/>
        <v/>
      </c>
      <c r="AB173" s="31" t="str">
        <f t="shared" si="44"/>
        <v/>
      </c>
      <c r="AC173" s="31" t="str">
        <f t="shared" si="54"/>
        <v/>
      </c>
      <c r="AD173" s="58"/>
      <c r="AE173" s="31">
        <f t="shared" si="55"/>
        <v>0</v>
      </c>
      <c r="AF173" s="332"/>
      <c r="AG173" s="57"/>
    </row>
    <row r="174" spans="1:33" x14ac:dyDescent="0.2">
      <c r="A174" s="56"/>
      <c r="B174" s="20" t="str">
        <f t="shared" si="56"/>
        <v>142</v>
      </c>
      <c r="C174" s="31">
        <f t="shared" si="45"/>
        <v>0</v>
      </c>
      <c r="D174" s="31">
        <f t="shared" si="48"/>
        <v>0</v>
      </c>
      <c r="E174" s="31">
        <f t="shared" si="46"/>
        <v>0</v>
      </c>
      <c r="F174" s="31">
        <f t="shared" si="49"/>
        <v>0</v>
      </c>
      <c r="G174" s="31">
        <f t="shared" si="50"/>
        <v>0</v>
      </c>
      <c r="H174" s="58"/>
      <c r="I174" s="31">
        <f t="shared" si="51"/>
        <v>0</v>
      </c>
      <c r="J174" s="332"/>
      <c r="K174" s="57"/>
      <c r="L174" s="199"/>
      <c r="M174" s="20" t="str">
        <f t="shared" si="57"/>
        <v>142</v>
      </c>
      <c r="N174" s="31">
        <f t="shared" si="58"/>
        <v>0</v>
      </c>
      <c r="O174" s="31">
        <f t="shared" si="59"/>
        <v>0</v>
      </c>
      <c r="P174" s="31">
        <f t="shared" si="60"/>
        <v>0</v>
      </c>
      <c r="Q174" s="31">
        <f t="shared" si="61"/>
        <v>0</v>
      </c>
      <c r="R174" s="31">
        <f t="shared" si="62"/>
        <v>0</v>
      </c>
      <c r="S174" s="58"/>
      <c r="T174" s="31">
        <f t="shared" si="63"/>
        <v>0</v>
      </c>
      <c r="U174" s="332"/>
      <c r="V174" s="199"/>
      <c r="W174" s="56"/>
      <c r="X174" s="20" t="str">
        <f t="shared" si="64"/>
        <v/>
      </c>
      <c r="Y174" s="31" t="str">
        <f t="shared" si="52"/>
        <v/>
      </c>
      <c r="Z174" s="31" t="str">
        <f t="shared" si="53"/>
        <v/>
      </c>
      <c r="AA174" s="31" t="str">
        <f t="shared" si="47"/>
        <v/>
      </c>
      <c r="AB174" s="31" t="str">
        <f t="shared" si="44"/>
        <v/>
      </c>
      <c r="AC174" s="31" t="str">
        <f t="shared" si="54"/>
        <v/>
      </c>
      <c r="AD174" s="58"/>
      <c r="AE174" s="31">
        <f t="shared" si="55"/>
        <v>0</v>
      </c>
      <c r="AF174" s="332"/>
      <c r="AG174" s="57"/>
    </row>
    <row r="175" spans="1:33" x14ac:dyDescent="0.2">
      <c r="A175" s="56"/>
      <c r="B175" s="20" t="str">
        <f t="shared" si="56"/>
        <v>143</v>
      </c>
      <c r="C175" s="31">
        <f t="shared" si="45"/>
        <v>0</v>
      </c>
      <c r="D175" s="31">
        <f t="shared" si="48"/>
        <v>0</v>
      </c>
      <c r="E175" s="31">
        <f t="shared" si="46"/>
        <v>0</v>
      </c>
      <c r="F175" s="31">
        <f t="shared" si="49"/>
        <v>0</v>
      </c>
      <c r="G175" s="31">
        <f t="shared" si="50"/>
        <v>0</v>
      </c>
      <c r="H175" s="58"/>
      <c r="I175" s="31">
        <f t="shared" si="51"/>
        <v>0</v>
      </c>
      <c r="J175" s="332"/>
      <c r="K175" s="57"/>
      <c r="L175" s="199"/>
      <c r="M175" s="20" t="str">
        <f t="shared" si="57"/>
        <v>143</v>
      </c>
      <c r="N175" s="31">
        <f t="shared" si="58"/>
        <v>0</v>
      </c>
      <c r="O175" s="31">
        <f t="shared" si="59"/>
        <v>0</v>
      </c>
      <c r="P175" s="31">
        <f t="shared" si="60"/>
        <v>0</v>
      </c>
      <c r="Q175" s="31">
        <f t="shared" si="61"/>
        <v>0</v>
      </c>
      <c r="R175" s="31">
        <f t="shared" si="62"/>
        <v>0</v>
      </c>
      <c r="S175" s="58"/>
      <c r="T175" s="31">
        <f t="shared" si="63"/>
        <v>0</v>
      </c>
      <c r="U175" s="332"/>
      <c r="V175" s="199"/>
      <c r="W175" s="56"/>
      <c r="X175" s="20" t="str">
        <f t="shared" si="64"/>
        <v/>
      </c>
      <c r="Y175" s="31" t="str">
        <f t="shared" si="52"/>
        <v/>
      </c>
      <c r="Z175" s="31" t="str">
        <f t="shared" si="53"/>
        <v/>
      </c>
      <c r="AA175" s="31" t="str">
        <f t="shared" si="47"/>
        <v/>
      </c>
      <c r="AB175" s="31" t="str">
        <f t="shared" si="44"/>
        <v/>
      </c>
      <c r="AC175" s="31" t="str">
        <f t="shared" si="54"/>
        <v/>
      </c>
      <c r="AD175" s="58"/>
      <c r="AE175" s="31">
        <f t="shared" si="55"/>
        <v>0</v>
      </c>
      <c r="AF175" s="332"/>
      <c r="AG175" s="57"/>
    </row>
    <row r="176" spans="1:33" x14ac:dyDescent="0.2">
      <c r="A176" s="56"/>
      <c r="B176" s="20" t="str">
        <f t="shared" si="56"/>
        <v>144</v>
      </c>
      <c r="C176" s="31">
        <f t="shared" si="45"/>
        <v>0</v>
      </c>
      <c r="D176" s="31">
        <f t="shared" si="48"/>
        <v>0</v>
      </c>
      <c r="E176" s="31">
        <f t="shared" si="46"/>
        <v>0</v>
      </c>
      <c r="F176" s="31">
        <f t="shared" si="49"/>
        <v>0</v>
      </c>
      <c r="G176" s="31">
        <f t="shared" si="50"/>
        <v>0</v>
      </c>
      <c r="H176" s="58"/>
      <c r="I176" s="31">
        <f t="shared" si="51"/>
        <v>0</v>
      </c>
      <c r="J176" s="332"/>
      <c r="K176" s="57"/>
      <c r="L176" s="199"/>
      <c r="M176" s="20" t="str">
        <f t="shared" si="57"/>
        <v>144</v>
      </c>
      <c r="N176" s="31">
        <f t="shared" si="58"/>
        <v>0</v>
      </c>
      <c r="O176" s="31">
        <f t="shared" si="59"/>
        <v>0</v>
      </c>
      <c r="P176" s="31">
        <f t="shared" si="60"/>
        <v>0</v>
      </c>
      <c r="Q176" s="31">
        <f t="shared" si="61"/>
        <v>0</v>
      </c>
      <c r="R176" s="31">
        <f t="shared" si="62"/>
        <v>0</v>
      </c>
      <c r="S176" s="58"/>
      <c r="T176" s="31">
        <f t="shared" si="63"/>
        <v>0</v>
      </c>
      <c r="U176" s="332"/>
      <c r="V176" s="199"/>
      <c r="W176" s="56"/>
      <c r="X176" s="20" t="str">
        <f t="shared" si="64"/>
        <v/>
      </c>
      <c r="Y176" s="31" t="str">
        <f t="shared" si="52"/>
        <v/>
      </c>
      <c r="Z176" s="31" t="str">
        <f t="shared" si="53"/>
        <v/>
      </c>
      <c r="AA176" s="31" t="str">
        <f t="shared" si="47"/>
        <v/>
      </c>
      <c r="AB176" s="31" t="str">
        <f t="shared" si="44"/>
        <v/>
      </c>
      <c r="AC176" s="31" t="str">
        <f t="shared" si="54"/>
        <v/>
      </c>
      <c r="AD176" s="58"/>
      <c r="AE176" s="31">
        <f t="shared" si="55"/>
        <v>0</v>
      </c>
      <c r="AF176" s="332"/>
      <c r="AG176" s="57"/>
    </row>
    <row r="177" spans="1:33" x14ac:dyDescent="0.2">
      <c r="A177" s="56"/>
      <c r="B177" s="20" t="str">
        <f t="shared" si="56"/>
        <v>145</v>
      </c>
      <c r="C177" s="31">
        <f t="shared" si="45"/>
        <v>0</v>
      </c>
      <c r="D177" s="31">
        <f t="shared" si="48"/>
        <v>0</v>
      </c>
      <c r="E177" s="31">
        <f t="shared" si="46"/>
        <v>0</v>
      </c>
      <c r="F177" s="31">
        <f t="shared" si="49"/>
        <v>0</v>
      </c>
      <c r="G177" s="31">
        <f t="shared" si="50"/>
        <v>0</v>
      </c>
      <c r="H177" s="58"/>
      <c r="I177" s="31">
        <f t="shared" si="51"/>
        <v>0</v>
      </c>
      <c r="J177" s="332"/>
      <c r="K177" s="57"/>
      <c r="L177" s="199"/>
      <c r="M177" s="20" t="str">
        <f t="shared" si="57"/>
        <v>145</v>
      </c>
      <c r="N177" s="31">
        <f t="shared" si="58"/>
        <v>0</v>
      </c>
      <c r="O177" s="31">
        <f t="shared" si="59"/>
        <v>0</v>
      </c>
      <c r="P177" s="31">
        <f t="shared" si="60"/>
        <v>0</v>
      </c>
      <c r="Q177" s="31">
        <f t="shared" si="61"/>
        <v>0</v>
      </c>
      <c r="R177" s="31">
        <f t="shared" si="62"/>
        <v>0</v>
      </c>
      <c r="S177" s="58"/>
      <c r="T177" s="31">
        <f t="shared" si="63"/>
        <v>0</v>
      </c>
      <c r="U177" s="332"/>
      <c r="V177" s="199"/>
      <c r="W177" s="56"/>
      <c r="X177" s="20" t="str">
        <f t="shared" si="64"/>
        <v/>
      </c>
      <c r="Y177" s="31" t="str">
        <f t="shared" si="52"/>
        <v/>
      </c>
      <c r="Z177" s="31" t="str">
        <f t="shared" si="53"/>
        <v/>
      </c>
      <c r="AA177" s="31" t="str">
        <f t="shared" si="47"/>
        <v/>
      </c>
      <c r="AB177" s="31" t="str">
        <f t="shared" si="44"/>
        <v/>
      </c>
      <c r="AC177" s="31" t="str">
        <f t="shared" si="54"/>
        <v/>
      </c>
      <c r="AD177" s="58"/>
      <c r="AE177" s="31">
        <f t="shared" si="55"/>
        <v>0</v>
      </c>
      <c r="AF177" s="332"/>
      <c r="AG177" s="57"/>
    </row>
    <row r="178" spans="1:33" x14ac:dyDescent="0.2">
      <c r="A178" s="56"/>
      <c r="B178" s="20" t="str">
        <f t="shared" si="56"/>
        <v>146</v>
      </c>
      <c r="C178" s="31">
        <f t="shared" si="45"/>
        <v>0</v>
      </c>
      <c r="D178" s="31">
        <f t="shared" si="48"/>
        <v>0</v>
      </c>
      <c r="E178" s="31">
        <f t="shared" si="46"/>
        <v>0</v>
      </c>
      <c r="F178" s="31">
        <f t="shared" si="49"/>
        <v>0</v>
      </c>
      <c r="G178" s="31">
        <f t="shared" si="50"/>
        <v>0</v>
      </c>
      <c r="H178" s="58"/>
      <c r="I178" s="31">
        <f t="shared" si="51"/>
        <v>0</v>
      </c>
      <c r="J178" s="332"/>
      <c r="K178" s="57"/>
      <c r="L178" s="199"/>
      <c r="M178" s="20" t="str">
        <f t="shared" si="57"/>
        <v>146</v>
      </c>
      <c r="N178" s="31">
        <f t="shared" si="58"/>
        <v>0</v>
      </c>
      <c r="O178" s="31">
        <f t="shared" si="59"/>
        <v>0</v>
      </c>
      <c r="P178" s="31">
        <f t="shared" si="60"/>
        <v>0</v>
      </c>
      <c r="Q178" s="31">
        <f t="shared" si="61"/>
        <v>0</v>
      </c>
      <c r="R178" s="31">
        <f t="shared" si="62"/>
        <v>0</v>
      </c>
      <c r="S178" s="58"/>
      <c r="T178" s="31">
        <f t="shared" si="63"/>
        <v>0</v>
      </c>
      <c r="U178" s="332"/>
      <c r="V178" s="199"/>
      <c r="W178" s="56"/>
      <c r="X178" s="20" t="str">
        <f t="shared" si="64"/>
        <v/>
      </c>
      <c r="Y178" s="31" t="str">
        <f t="shared" si="52"/>
        <v/>
      </c>
      <c r="Z178" s="31" t="str">
        <f t="shared" si="53"/>
        <v/>
      </c>
      <c r="AA178" s="31" t="str">
        <f t="shared" si="47"/>
        <v/>
      </c>
      <c r="AB178" s="31" t="str">
        <f t="shared" si="44"/>
        <v/>
      </c>
      <c r="AC178" s="31" t="str">
        <f t="shared" si="54"/>
        <v/>
      </c>
      <c r="AD178" s="58"/>
      <c r="AE178" s="31">
        <f t="shared" si="55"/>
        <v>0</v>
      </c>
      <c r="AF178" s="332"/>
      <c r="AG178" s="57"/>
    </row>
    <row r="179" spans="1:33" x14ac:dyDescent="0.2">
      <c r="A179" s="56"/>
      <c r="B179" s="20" t="str">
        <f t="shared" si="56"/>
        <v>147</v>
      </c>
      <c r="C179" s="31">
        <f t="shared" si="45"/>
        <v>0</v>
      </c>
      <c r="D179" s="31">
        <f t="shared" si="48"/>
        <v>0</v>
      </c>
      <c r="E179" s="31">
        <f t="shared" si="46"/>
        <v>0</v>
      </c>
      <c r="F179" s="31">
        <f t="shared" si="49"/>
        <v>0</v>
      </c>
      <c r="G179" s="31">
        <f t="shared" si="50"/>
        <v>0</v>
      </c>
      <c r="H179" s="58"/>
      <c r="I179" s="31">
        <f t="shared" si="51"/>
        <v>0</v>
      </c>
      <c r="J179" s="332"/>
      <c r="K179" s="57"/>
      <c r="L179" s="199"/>
      <c r="M179" s="20" t="str">
        <f t="shared" si="57"/>
        <v>147</v>
      </c>
      <c r="N179" s="31">
        <f t="shared" si="58"/>
        <v>0</v>
      </c>
      <c r="O179" s="31">
        <f t="shared" si="59"/>
        <v>0</v>
      </c>
      <c r="P179" s="31">
        <f t="shared" si="60"/>
        <v>0</v>
      </c>
      <c r="Q179" s="31">
        <f t="shared" si="61"/>
        <v>0</v>
      </c>
      <c r="R179" s="31">
        <f t="shared" si="62"/>
        <v>0</v>
      </c>
      <c r="S179" s="58"/>
      <c r="T179" s="31">
        <f t="shared" si="63"/>
        <v>0</v>
      </c>
      <c r="U179" s="332"/>
      <c r="V179" s="199"/>
      <c r="W179" s="56"/>
      <c r="X179" s="20" t="str">
        <f t="shared" si="64"/>
        <v/>
      </c>
      <c r="Y179" s="31" t="str">
        <f t="shared" si="52"/>
        <v/>
      </c>
      <c r="Z179" s="31" t="str">
        <f t="shared" si="53"/>
        <v/>
      </c>
      <c r="AA179" s="31" t="str">
        <f t="shared" si="47"/>
        <v/>
      </c>
      <c r="AB179" s="31" t="str">
        <f t="shared" si="44"/>
        <v/>
      </c>
      <c r="AC179" s="31" t="str">
        <f t="shared" si="54"/>
        <v/>
      </c>
      <c r="AD179" s="58"/>
      <c r="AE179" s="31">
        <f t="shared" si="55"/>
        <v>0</v>
      </c>
      <c r="AF179" s="332"/>
      <c r="AG179" s="57"/>
    </row>
    <row r="180" spans="1:33" x14ac:dyDescent="0.2">
      <c r="A180" s="56"/>
      <c r="B180" s="20" t="str">
        <f t="shared" si="56"/>
        <v>148</v>
      </c>
      <c r="C180" s="31">
        <f t="shared" si="45"/>
        <v>0</v>
      </c>
      <c r="D180" s="31">
        <f t="shared" si="48"/>
        <v>0</v>
      </c>
      <c r="E180" s="31">
        <f t="shared" si="46"/>
        <v>0</v>
      </c>
      <c r="F180" s="31">
        <f t="shared" si="49"/>
        <v>0</v>
      </c>
      <c r="G180" s="31">
        <f t="shared" si="50"/>
        <v>0</v>
      </c>
      <c r="H180" s="58"/>
      <c r="I180" s="31">
        <f t="shared" si="51"/>
        <v>0</v>
      </c>
      <c r="J180" s="332"/>
      <c r="K180" s="57"/>
      <c r="L180" s="199"/>
      <c r="M180" s="20" t="str">
        <f t="shared" si="57"/>
        <v>148</v>
      </c>
      <c r="N180" s="31">
        <f t="shared" si="58"/>
        <v>0</v>
      </c>
      <c r="O180" s="31">
        <f t="shared" si="59"/>
        <v>0</v>
      </c>
      <c r="P180" s="31">
        <f t="shared" si="60"/>
        <v>0</v>
      </c>
      <c r="Q180" s="31">
        <f t="shared" si="61"/>
        <v>0</v>
      </c>
      <c r="R180" s="31">
        <f t="shared" si="62"/>
        <v>0</v>
      </c>
      <c r="S180" s="58"/>
      <c r="T180" s="31">
        <f t="shared" si="63"/>
        <v>0</v>
      </c>
      <c r="U180" s="332"/>
      <c r="V180" s="199"/>
      <c r="W180" s="56"/>
      <c r="X180" s="20" t="str">
        <f t="shared" si="64"/>
        <v/>
      </c>
      <c r="Y180" s="31" t="str">
        <f t="shared" si="52"/>
        <v/>
      </c>
      <c r="Z180" s="31" t="str">
        <f t="shared" si="53"/>
        <v/>
      </c>
      <c r="AA180" s="31" t="str">
        <f t="shared" si="47"/>
        <v/>
      </c>
      <c r="AB180" s="31" t="str">
        <f t="shared" si="44"/>
        <v/>
      </c>
      <c r="AC180" s="31" t="str">
        <f t="shared" si="54"/>
        <v/>
      </c>
      <c r="AD180" s="58"/>
      <c r="AE180" s="31">
        <f t="shared" si="55"/>
        <v>0</v>
      </c>
      <c r="AF180" s="332"/>
      <c r="AG180" s="57"/>
    </row>
    <row r="181" spans="1:33" x14ac:dyDescent="0.2">
      <c r="A181" s="56"/>
      <c r="B181" s="20" t="str">
        <f t="shared" si="56"/>
        <v>149</v>
      </c>
      <c r="C181" s="31">
        <f t="shared" si="45"/>
        <v>0</v>
      </c>
      <c r="D181" s="31">
        <f t="shared" si="48"/>
        <v>0</v>
      </c>
      <c r="E181" s="31">
        <f t="shared" si="46"/>
        <v>0</v>
      </c>
      <c r="F181" s="31">
        <f t="shared" si="49"/>
        <v>0</v>
      </c>
      <c r="G181" s="31">
        <f t="shared" si="50"/>
        <v>0</v>
      </c>
      <c r="H181" s="58"/>
      <c r="I181" s="31">
        <f t="shared" si="51"/>
        <v>0</v>
      </c>
      <c r="J181" s="332"/>
      <c r="K181" s="57"/>
      <c r="L181" s="199"/>
      <c r="M181" s="20" t="str">
        <f t="shared" si="57"/>
        <v>149</v>
      </c>
      <c r="N181" s="31">
        <f t="shared" si="58"/>
        <v>0</v>
      </c>
      <c r="O181" s="31">
        <f t="shared" si="59"/>
        <v>0</v>
      </c>
      <c r="P181" s="31">
        <f t="shared" si="60"/>
        <v>0</v>
      </c>
      <c r="Q181" s="31">
        <f t="shared" si="61"/>
        <v>0</v>
      </c>
      <c r="R181" s="31">
        <f t="shared" si="62"/>
        <v>0</v>
      </c>
      <c r="S181" s="58"/>
      <c r="T181" s="31">
        <f t="shared" si="63"/>
        <v>0</v>
      </c>
      <c r="U181" s="332"/>
      <c r="V181" s="199"/>
      <c r="W181" s="56"/>
      <c r="X181" s="20" t="str">
        <f t="shared" si="64"/>
        <v/>
      </c>
      <c r="Y181" s="31" t="str">
        <f t="shared" si="52"/>
        <v/>
      </c>
      <c r="Z181" s="31" t="str">
        <f t="shared" si="53"/>
        <v/>
      </c>
      <c r="AA181" s="31" t="str">
        <f t="shared" si="47"/>
        <v/>
      </c>
      <c r="AB181" s="31" t="str">
        <f t="shared" si="44"/>
        <v/>
      </c>
      <c r="AC181" s="31" t="str">
        <f t="shared" si="54"/>
        <v/>
      </c>
      <c r="AD181" s="58"/>
      <c r="AE181" s="31">
        <f t="shared" si="55"/>
        <v>0</v>
      </c>
      <c r="AF181" s="332"/>
      <c r="AG181" s="57"/>
    </row>
    <row r="182" spans="1:33" x14ac:dyDescent="0.2">
      <c r="A182" s="56"/>
      <c r="B182" s="20" t="str">
        <f t="shared" si="56"/>
        <v>150</v>
      </c>
      <c r="C182" s="31">
        <f t="shared" si="45"/>
        <v>0</v>
      </c>
      <c r="D182" s="31">
        <f t="shared" si="48"/>
        <v>0</v>
      </c>
      <c r="E182" s="31">
        <f t="shared" si="46"/>
        <v>0</v>
      </c>
      <c r="F182" s="31">
        <f t="shared" si="49"/>
        <v>0</v>
      </c>
      <c r="G182" s="31">
        <f t="shared" si="50"/>
        <v>0</v>
      </c>
      <c r="H182" s="58"/>
      <c r="I182" s="31">
        <f t="shared" si="51"/>
        <v>0</v>
      </c>
      <c r="J182" s="332"/>
      <c r="K182" s="57"/>
      <c r="L182" s="199"/>
      <c r="M182" s="20" t="str">
        <f t="shared" si="57"/>
        <v>150</v>
      </c>
      <c r="N182" s="31">
        <f t="shared" si="58"/>
        <v>0</v>
      </c>
      <c r="O182" s="31">
        <f t="shared" si="59"/>
        <v>0</v>
      </c>
      <c r="P182" s="31">
        <f t="shared" si="60"/>
        <v>0</v>
      </c>
      <c r="Q182" s="31">
        <f t="shared" si="61"/>
        <v>0</v>
      </c>
      <c r="R182" s="31">
        <f t="shared" si="62"/>
        <v>0</v>
      </c>
      <c r="S182" s="58"/>
      <c r="T182" s="31">
        <f t="shared" si="63"/>
        <v>0</v>
      </c>
      <c r="U182" s="332"/>
      <c r="V182" s="199"/>
      <c r="W182" s="56"/>
      <c r="X182" s="20" t="str">
        <f t="shared" si="64"/>
        <v/>
      </c>
      <c r="Y182" s="31" t="str">
        <f t="shared" si="52"/>
        <v/>
      </c>
      <c r="Z182" s="31" t="str">
        <f t="shared" si="53"/>
        <v/>
      </c>
      <c r="AA182" s="31" t="str">
        <f t="shared" si="47"/>
        <v/>
      </c>
      <c r="AB182" s="31" t="str">
        <f t="shared" si="44"/>
        <v/>
      </c>
      <c r="AC182" s="31" t="str">
        <f t="shared" si="54"/>
        <v/>
      </c>
      <c r="AD182" s="58"/>
      <c r="AE182" s="31">
        <f t="shared" si="55"/>
        <v>0</v>
      </c>
      <c r="AF182" s="332"/>
      <c r="AG182" s="57"/>
    </row>
    <row r="183" spans="1:33" x14ac:dyDescent="0.2">
      <c r="A183" s="56"/>
      <c r="B183" s="20" t="str">
        <f t="shared" si="56"/>
        <v>151</v>
      </c>
      <c r="C183" s="31">
        <f t="shared" si="45"/>
        <v>0</v>
      </c>
      <c r="D183" s="31">
        <f t="shared" si="48"/>
        <v>0</v>
      </c>
      <c r="E183" s="31">
        <f t="shared" si="46"/>
        <v>0</v>
      </c>
      <c r="F183" s="31">
        <f t="shared" si="49"/>
        <v>0</v>
      </c>
      <c r="G183" s="31">
        <f t="shared" si="50"/>
        <v>0</v>
      </c>
      <c r="H183" s="58"/>
      <c r="I183" s="31">
        <f t="shared" si="51"/>
        <v>0</v>
      </c>
      <c r="J183" s="332"/>
      <c r="K183" s="57"/>
      <c r="L183" s="199"/>
      <c r="M183" s="20" t="str">
        <f t="shared" si="57"/>
        <v>151</v>
      </c>
      <c r="N183" s="31">
        <f t="shared" si="58"/>
        <v>0</v>
      </c>
      <c r="O183" s="31">
        <f t="shared" si="59"/>
        <v>0</v>
      </c>
      <c r="P183" s="31">
        <f t="shared" si="60"/>
        <v>0</v>
      </c>
      <c r="Q183" s="31">
        <f t="shared" si="61"/>
        <v>0</v>
      </c>
      <c r="R183" s="31">
        <f t="shared" si="62"/>
        <v>0</v>
      </c>
      <c r="S183" s="58"/>
      <c r="T183" s="31">
        <f t="shared" si="63"/>
        <v>0</v>
      </c>
      <c r="U183" s="332"/>
      <c r="V183" s="199"/>
      <c r="W183" s="56"/>
      <c r="X183" s="20" t="str">
        <f t="shared" si="64"/>
        <v/>
      </c>
      <c r="Y183" s="31" t="str">
        <f t="shared" si="52"/>
        <v/>
      </c>
      <c r="Z183" s="31" t="str">
        <f t="shared" si="53"/>
        <v/>
      </c>
      <c r="AA183" s="31" t="str">
        <f t="shared" si="47"/>
        <v/>
      </c>
      <c r="AB183" s="31" t="str">
        <f t="shared" si="44"/>
        <v/>
      </c>
      <c r="AC183" s="31" t="str">
        <f t="shared" si="54"/>
        <v/>
      </c>
      <c r="AD183" s="58"/>
      <c r="AE183" s="31">
        <f t="shared" si="55"/>
        <v>0</v>
      </c>
      <c r="AF183" s="332"/>
      <c r="AG183" s="57"/>
    </row>
    <row r="184" spans="1:33" x14ac:dyDescent="0.2">
      <c r="A184" s="56"/>
      <c r="B184" s="20" t="str">
        <f t="shared" si="56"/>
        <v>152</v>
      </c>
      <c r="C184" s="31">
        <f t="shared" si="45"/>
        <v>0</v>
      </c>
      <c r="D184" s="31">
        <f t="shared" si="48"/>
        <v>0</v>
      </c>
      <c r="E184" s="31">
        <f t="shared" si="46"/>
        <v>0</v>
      </c>
      <c r="F184" s="31">
        <f t="shared" si="49"/>
        <v>0</v>
      </c>
      <c r="G184" s="31">
        <f t="shared" si="50"/>
        <v>0</v>
      </c>
      <c r="H184" s="58"/>
      <c r="I184" s="31">
        <f t="shared" si="51"/>
        <v>0</v>
      </c>
      <c r="J184" s="332"/>
      <c r="K184" s="57"/>
      <c r="L184" s="199"/>
      <c r="M184" s="20" t="str">
        <f t="shared" si="57"/>
        <v>152</v>
      </c>
      <c r="N184" s="31">
        <f t="shared" si="58"/>
        <v>0</v>
      </c>
      <c r="O184" s="31">
        <f t="shared" si="59"/>
        <v>0</v>
      </c>
      <c r="P184" s="31">
        <f t="shared" si="60"/>
        <v>0</v>
      </c>
      <c r="Q184" s="31">
        <f t="shared" si="61"/>
        <v>0</v>
      </c>
      <c r="R184" s="31">
        <f t="shared" si="62"/>
        <v>0</v>
      </c>
      <c r="S184" s="58"/>
      <c r="T184" s="31">
        <f t="shared" si="63"/>
        <v>0</v>
      </c>
      <c r="U184" s="332"/>
      <c r="V184" s="199"/>
      <c r="W184" s="56"/>
      <c r="X184" s="20" t="str">
        <f t="shared" si="64"/>
        <v/>
      </c>
      <c r="Y184" s="31" t="str">
        <f t="shared" si="52"/>
        <v/>
      </c>
      <c r="Z184" s="31" t="str">
        <f t="shared" si="53"/>
        <v/>
      </c>
      <c r="AA184" s="31" t="str">
        <f t="shared" si="47"/>
        <v/>
      </c>
      <c r="AB184" s="31" t="str">
        <f t="shared" si="44"/>
        <v/>
      </c>
      <c r="AC184" s="31" t="str">
        <f t="shared" si="54"/>
        <v/>
      </c>
      <c r="AD184" s="58"/>
      <c r="AE184" s="31">
        <f t="shared" si="55"/>
        <v>0</v>
      </c>
      <c r="AF184" s="332"/>
      <c r="AG184" s="57"/>
    </row>
    <row r="185" spans="1:33" x14ac:dyDescent="0.2">
      <c r="A185" s="56"/>
      <c r="B185" s="20" t="str">
        <f t="shared" si="56"/>
        <v>153</v>
      </c>
      <c r="C185" s="31">
        <f t="shared" si="45"/>
        <v>0</v>
      </c>
      <c r="D185" s="31">
        <f t="shared" si="48"/>
        <v>0</v>
      </c>
      <c r="E185" s="31">
        <f t="shared" si="46"/>
        <v>0</v>
      </c>
      <c r="F185" s="31">
        <f t="shared" si="49"/>
        <v>0</v>
      </c>
      <c r="G185" s="31">
        <f t="shared" si="50"/>
        <v>0</v>
      </c>
      <c r="H185" s="58"/>
      <c r="I185" s="31">
        <f t="shared" si="51"/>
        <v>0</v>
      </c>
      <c r="J185" s="332"/>
      <c r="K185" s="57"/>
      <c r="L185" s="199"/>
      <c r="M185" s="20" t="str">
        <f t="shared" si="57"/>
        <v>153</v>
      </c>
      <c r="N185" s="31">
        <f t="shared" si="58"/>
        <v>0</v>
      </c>
      <c r="O185" s="31">
        <f t="shared" si="59"/>
        <v>0</v>
      </c>
      <c r="P185" s="31">
        <f t="shared" si="60"/>
        <v>0</v>
      </c>
      <c r="Q185" s="31">
        <f t="shared" si="61"/>
        <v>0</v>
      </c>
      <c r="R185" s="31">
        <f t="shared" si="62"/>
        <v>0</v>
      </c>
      <c r="S185" s="58"/>
      <c r="T185" s="31">
        <f t="shared" si="63"/>
        <v>0</v>
      </c>
      <c r="U185" s="332"/>
      <c r="V185" s="199"/>
      <c r="W185" s="56"/>
      <c r="X185" s="20" t="str">
        <f t="shared" si="64"/>
        <v/>
      </c>
      <c r="Y185" s="31" t="str">
        <f t="shared" si="52"/>
        <v/>
      </c>
      <c r="Z185" s="31" t="str">
        <f t="shared" si="53"/>
        <v/>
      </c>
      <c r="AA185" s="31" t="str">
        <f t="shared" si="47"/>
        <v/>
      </c>
      <c r="AB185" s="31" t="str">
        <f t="shared" si="44"/>
        <v/>
      </c>
      <c r="AC185" s="31" t="str">
        <f t="shared" si="54"/>
        <v/>
      </c>
      <c r="AD185" s="58"/>
      <c r="AE185" s="31">
        <f t="shared" si="55"/>
        <v>0</v>
      </c>
      <c r="AF185" s="332"/>
      <c r="AG185" s="57"/>
    </row>
    <row r="186" spans="1:33" x14ac:dyDescent="0.2">
      <c r="A186" s="56"/>
      <c r="B186" s="20" t="str">
        <f t="shared" si="56"/>
        <v>154</v>
      </c>
      <c r="C186" s="31">
        <f t="shared" si="45"/>
        <v>0</v>
      </c>
      <c r="D186" s="31">
        <f t="shared" si="48"/>
        <v>0</v>
      </c>
      <c r="E186" s="31">
        <f t="shared" si="46"/>
        <v>0</v>
      </c>
      <c r="F186" s="31">
        <f t="shared" si="49"/>
        <v>0</v>
      </c>
      <c r="G186" s="31">
        <f t="shared" si="50"/>
        <v>0</v>
      </c>
      <c r="H186" s="58"/>
      <c r="I186" s="31">
        <f t="shared" si="51"/>
        <v>0</v>
      </c>
      <c r="J186" s="332"/>
      <c r="K186" s="57"/>
      <c r="L186" s="199"/>
      <c r="M186" s="20" t="str">
        <f t="shared" si="57"/>
        <v>154</v>
      </c>
      <c r="N186" s="31">
        <f t="shared" si="58"/>
        <v>0</v>
      </c>
      <c r="O186" s="31">
        <f t="shared" si="59"/>
        <v>0</v>
      </c>
      <c r="P186" s="31">
        <f t="shared" si="60"/>
        <v>0</v>
      </c>
      <c r="Q186" s="31">
        <f t="shared" si="61"/>
        <v>0</v>
      </c>
      <c r="R186" s="31">
        <f t="shared" si="62"/>
        <v>0</v>
      </c>
      <c r="S186" s="58"/>
      <c r="T186" s="31">
        <f t="shared" si="63"/>
        <v>0</v>
      </c>
      <c r="U186" s="332"/>
      <c r="V186" s="199"/>
      <c r="W186" s="56"/>
      <c r="X186" s="20" t="str">
        <f t="shared" si="64"/>
        <v/>
      </c>
      <c r="Y186" s="31" t="str">
        <f t="shared" si="52"/>
        <v/>
      </c>
      <c r="Z186" s="31" t="str">
        <f t="shared" si="53"/>
        <v/>
      </c>
      <c r="AA186" s="31" t="str">
        <f t="shared" si="47"/>
        <v/>
      </c>
      <c r="AB186" s="31" t="str">
        <f t="shared" si="44"/>
        <v/>
      </c>
      <c r="AC186" s="31" t="str">
        <f t="shared" si="54"/>
        <v/>
      </c>
      <c r="AD186" s="58"/>
      <c r="AE186" s="31">
        <f t="shared" si="55"/>
        <v>0</v>
      </c>
      <c r="AF186" s="332"/>
      <c r="AG186" s="57"/>
    </row>
    <row r="187" spans="1:33" x14ac:dyDescent="0.2">
      <c r="A187" s="56"/>
      <c r="B187" s="20" t="str">
        <f t="shared" si="56"/>
        <v>155</v>
      </c>
      <c r="C187" s="31">
        <f t="shared" si="45"/>
        <v>0</v>
      </c>
      <c r="D187" s="31">
        <f t="shared" si="48"/>
        <v>0</v>
      </c>
      <c r="E187" s="31">
        <f t="shared" si="46"/>
        <v>0</v>
      </c>
      <c r="F187" s="31">
        <f t="shared" si="49"/>
        <v>0</v>
      </c>
      <c r="G187" s="31">
        <f t="shared" si="50"/>
        <v>0</v>
      </c>
      <c r="H187" s="58"/>
      <c r="I187" s="31">
        <f t="shared" si="51"/>
        <v>0</v>
      </c>
      <c r="J187" s="332"/>
      <c r="K187" s="57"/>
      <c r="L187" s="199"/>
      <c r="M187" s="20" t="str">
        <f t="shared" si="57"/>
        <v>155</v>
      </c>
      <c r="N187" s="31">
        <f t="shared" si="58"/>
        <v>0</v>
      </c>
      <c r="O187" s="31">
        <f t="shared" si="59"/>
        <v>0</v>
      </c>
      <c r="P187" s="31">
        <f t="shared" si="60"/>
        <v>0</v>
      </c>
      <c r="Q187" s="31">
        <f t="shared" si="61"/>
        <v>0</v>
      </c>
      <c r="R187" s="31">
        <f t="shared" si="62"/>
        <v>0</v>
      </c>
      <c r="S187" s="58"/>
      <c r="T187" s="31">
        <f t="shared" si="63"/>
        <v>0</v>
      </c>
      <c r="U187" s="332"/>
      <c r="V187" s="199"/>
      <c r="W187" s="56"/>
      <c r="X187" s="20" t="str">
        <f t="shared" si="64"/>
        <v/>
      </c>
      <c r="Y187" s="31" t="str">
        <f t="shared" si="52"/>
        <v/>
      </c>
      <c r="Z187" s="31" t="str">
        <f t="shared" si="53"/>
        <v/>
      </c>
      <c r="AA187" s="31" t="str">
        <f t="shared" si="47"/>
        <v/>
      </c>
      <c r="AB187" s="31" t="str">
        <f t="shared" si="44"/>
        <v/>
      </c>
      <c r="AC187" s="31" t="str">
        <f t="shared" si="54"/>
        <v/>
      </c>
      <c r="AD187" s="58"/>
      <c r="AE187" s="31">
        <f t="shared" si="55"/>
        <v>0</v>
      </c>
      <c r="AF187" s="332"/>
      <c r="AG187" s="57"/>
    </row>
    <row r="188" spans="1:33" x14ac:dyDescent="0.2">
      <c r="A188" s="56"/>
      <c r="B188" s="20" t="str">
        <f t="shared" si="56"/>
        <v>156</v>
      </c>
      <c r="C188" s="31">
        <f t="shared" si="45"/>
        <v>0</v>
      </c>
      <c r="D188" s="31">
        <f t="shared" si="48"/>
        <v>0</v>
      </c>
      <c r="E188" s="31">
        <f t="shared" si="46"/>
        <v>0</v>
      </c>
      <c r="F188" s="31">
        <f t="shared" si="49"/>
        <v>0</v>
      </c>
      <c r="G188" s="31">
        <f t="shared" si="50"/>
        <v>0</v>
      </c>
      <c r="H188" s="58"/>
      <c r="I188" s="31">
        <f t="shared" si="51"/>
        <v>0</v>
      </c>
      <c r="J188" s="332"/>
      <c r="K188" s="57"/>
      <c r="L188" s="199"/>
      <c r="M188" s="20" t="str">
        <f t="shared" si="57"/>
        <v>156</v>
      </c>
      <c r="N188" s="31">
        <f t="shared" si="58"/>
        <v>0</v>
      </c>
      <c r="O188" s="31">
        <f t="shared" si="59"/>
        <v>0</v>
      </c>
      <c r="P188" s="31">
        <f t="shared" si="60"/>
        <v>0</v>
      </c>
      <c r="Q188" s="31">
        <f t="shared" si="61"/>
        <v>0</v>
      </c>
      <c r="R188" s="31">
        <f t="shared" si="62"/>
        <v>0</v>
      </c>
      <c r="S188" s="58"/>
      <c r="T188" s="31">
        <f t="shared" si="63"/>
        <v>0</v>
      </c>
      <c r="U188" s="332"/>
      <c r="V188" s="199"/>
      <c r="W188" s="56"/>
      <c r="X188" s="20" t="str">
        <f t="shared" si="64"/>
        <v/>
      </c>
      <c r="Y188" s="31" t="str">
        <f t="shared" si="52"/>
        <v/>
      </c>
      <c r="Z188" s="31" t="str">
        <f t="shared" si="53"/>
        <v/>
      </c>
      <c r="AA188" s="31" t="str">
        <f t="shared" si="47"/>
        <v/>
      </c>
      <c r="AB188" s="31" t="str">
        <f t="shared" si="44"/>
        <v/>
      </c>
      <c r="AC188" s="31" t="str">
        <f t="shared" si="54"/>
        <v/>
      </c>
      <c r="AD188" s="58"/>
      <c r="AE188" s="31">
        <f t="shared" si="55"/>
        <v>0</v>
      </c>
      <c r="AF188" s="332"/>
      <c r="AG188" s="57"/>
    </row>
    <row r="189" spans="1:33" x14ac:dyDescent="0.2">
      <c r="A189" s="56"/>
      <c r="B189" s="20" t="str">
        <f t="shared" si="56"/>
        <v>157</v>
      </c>
      <c r="C189" s="31">
        <f t="shared" si="45"/>
        <v>0</v>
      </c>
      <c r="D189" s="31">
        <f t="shared" si="48"/>
        <v>0</v>
      </c>
      <c r="E189" s="31">
        <f t="shared" si="46"/>
        <v>0</v>
      </c>
      <c r="F189" s="31">
        <f t="shared" si="49"/>
        <v>0</v>
      </c>
      <c r="G189" s="31">
        <f t="shared" si="50"/>
        <v>0</v>
      </c>
      <c r="H189" s="58"/>
      <c r="I189" s="31">
        <f t="shared" si="51"/>
        <v>0</v>
      </c>
      <c r="J189" s="332"/>
      <c r="K189" s="57"/>
      <c r="L189" s="199"/>
      <c r="M189" s="20" t="str">
        <f t="shared" si="57"/>
        <v>157</v>
      </c>
      <c r="N189" s="31">
        <f t="shared" si="58"/>
        <v>0</v>
      </c>
      <c r="O189" s="31">
        <f t="shared" si="59"/>
        <v>0</v>
      </c>
      <c r="P189" s="31">
        <f t="shared" si="60"/>
        <v>0</v>
      </c>
      <c r="Q189" s="31">
        <f t="shared" si="61"/>
        <v>0</v>
      </c>
      <c r="R189" s="31">
        <f t="shared" si="62"/>
        <v>0</v>
      </c>
      <c r="S189" s="58"/>
      <c r="T189" s="31">
        <f t="shared" si="63"/>
        <v>0</v>
      </c>
      <c r="U189" s="332"/>
      <c r="V189" s="199"/>
      <c r="W189" s="56"/>
      <c r="X189" s="20" t="str">
        <f t="shared" si="64"/>
        <v/>
      </c>
      <c r="Y189" s="31" t="str">
        <f t="shared" si="52"/>
        <v/>
      </c>
      <c r="Z189" s="31" t="str">
        <f t="shared" si="53"/>
        <v/>
      </c>
      <c r="AA189" s="31" t="str">
        <f t="shared" si="47"/>
        <v/>
      </c>
      <c r="AB189" s="31" t="str">
        <f t="shared" ref="AB189:AB214" si="65">IF(X189="","",Z189-AC189)</f>
        <v/>
      </c>
      <c r="AC189" s="31" t="str">
        <f t="shared" si="54"/>
        <v/>
      </c>
      <c r="AD189" s="58"/>
      <c r="AE189" s="31">
        <f t="shared" si="55"/>
        <v>0</v>
      </c>
      <c r="AF189" s="332"/>
      <c r="AG189" s="57"/>
    </row>
    <row r="190" spans="1:33" x14ac:dyDescent="0.2">
      <c r="A190" s="56"/>
      <c r="B190" s="20" t="str">
        <f t="shared" si="56"/>
        <v>158</v>
      </c>
      <c r="C190" s="31">
        <f t="shared" si="45"/>
        <v>0</v>
      </c>
      <c r="D190" s="31">
        <f t="shared" si="48"/>
        <v>0</v>
      </c>
      <c r="E190" s="31">
        <f t="shared" si="46"/>
        <v>0</v>
      </c>
      <c r="F190" s="31">
        <f t="shared" si="49"/>
        <v>0</v>
      </c>
      <c r="G190" s="31">
        <f t="shared" si="50"/>
        <v>0</v>
      </c>
      <c r="H190" s="58"/>
      <c r="I190" s="31">
        <f t="shared" si="51"/>
        <v>0</v>
      </c>
      <c r="J190" s="332"/>
      <c r="K190" s="57"/>
      <c r="L190" s="199"/>
      <c r="M190" s="20" t="str">
        <f t="shared" si="57"/>
        <v>158</v>
      </c>
      <c r="N190" s="31">
        <f t="shared" si="58"/>
        <v>0</v>
      </c>
      <c r="O190" s="31">
        <f t="shared" si="59"/>
        <v>0</v>
      </c>
      <c r="P190" s="31">
        <f t="shared" si="60"/>
        <v>0</v>
      </c>
      <c r="Q190" s="31">
        <f t="shared" si="61"/>
        <v>0</v>
      </c>
      <c r="R190" s="31">
        <f t="shared" si="62"/>
        <v>0</v>
      </c>
      <c r="S190" s="58"/>
      <c r="T190" s="31">
        <f t="shared" si="63"/>
        <v>0</v>
      </c>
      <c r="U190" s="332"/>
      <c r="V190" s="199"/>
      <c r="W190" s="56"/>
      <c r="X190" s="20" t="str">
        <f t="shared" si="64"/>
        <v/>
      </c>
      <c r="Y190" s="31" t="str">
        <f t="shared" si="52"/>
        <v/>
      </c>
      <c r="Z190" s="31" t="str">
        <f t="shared" si="53"/>
        <v/>
      </c>
      <c r="AA190" s="31" t="str">
        <f t="shared" si="47"/>
        <v/>
      </c>
      <c r="AB190" s="31" t="str">
        <f t="shared" si="65"/>
        <v/>
      </c>
      <c r="AC190" s="31" t="str">
        <f t="shared" si="54"/>
        <v/>
      </c>
      <c r="AD190" s="58"/>
      <c r="AE190" s="31">
        <f t="shared" si="55"/>
        <v>0</v>
      </c>
      <c r="AF190" s="332"/>
      <c r="AG190" s="57"/>
    </row>
    <row r="191" spans="1:33" x14ac:dyDescent="0.2">
      <c r="A191" s="56"/>
      <c r="B191" s="20" t="str">
        <f t="shared" si="56"/>
        <v>159</v>
      </c>
      <c r="C191" s="31">
        <f t="shared" si="45"/>
        <v>0</v>
      </c>
      <c r="D191" s="31">
        <f t="shared" si="48"/>
        <v>0</v>
      </c>
      <c r="E191" s="31">
        <f t="shared" si="46"/>
        <v>0</v>
      </c>
      <c r="F191" s="31">
        <f t="shared" si="49"/>
        <v>0</v>
      </c>
      <c r="G191" s="31">
        <f t="shared" si="50"/>
        <v>0</v>
      </c>
      <c r="H191" s="58"/>
      <c r="I191" s="31">
        <f t="shared" si="51"/>
        <v>0</v>
      </c>
      <c r="J191" s="332"/>
      <c r="K191" s="57"/>
      <c r="L191" s="199"/>
      <c r="M191" s="20" t="str">
        <f t="shared" si="57"/>
        <v>159</v>
      </c>
      <c r="N191" s="31">
        <f t="shared" si="58"/>
        <v>0</v>
      </c>
      <c r="O191" s="31">
        <f t="shared" si="59"/>
        <v>0</v>
      </c>
      <c r="P191" s="31">
        <f t="shared" si="60"/>
        <v>0</v>
      </c>
      <c r="Q191" s="31">
        <f t="shared" si="61"/>
        <v>0</v>
      </c>
      <c r="R191" s="31">
        <f t="shared" si="62"/>
        <v>0</v>
      </c>
      <c r="S191" s="58"/>
      <c r="T191" s="31">
        <f t="shared" si="63"/>
        <v>0</v>
      </c>
      <c r="U191" s="332"/>
      <c r="V191" s="199"/>
      <c r="W191" s="56"/>
      <c r="X191" s="20" t="str">
        <f t="shared" si="64"/>
        <v/>
      </c>
      <c r="Y191" s="31" t="str">
        <f t="shared" si="52"/>
        <v/>
      </c>
      <c r="Z191" s="31" t="str">
        <f t="shared" si="53"/>
        <v/>
      </c>
      <c r="AA191" s="31" t="str">
        <f t="shared" si="47"/>
        <v/>
      </c>
      <c r="AB191" s="31" t="str">
        <f t="shared" si="65"/>
        <v/>
      </c>
      <c r="AC191" s="31" t="str">
        <f t="shared" si="54"/>
        <v/>
      </c>
      <c r="AD191" s="58"/>
      <c r="AE191" s="31">
        <f t="shared" si="55"/>
        <v>0</v>
      </c>
      <c r="AF191" s="332"/>
      <c r="AG191" s="57"/>
    </row>
    <row r="192" spans="1:33" x14ac:dyDescent="0.2">
      <c r="A192" s="56"/>
      <c r="B192" s="20" t="str">
        <f t="shared" si="56"/>
        <v>160</v>
      </c>
      <c r="C192" s="31">
        <f t="shared" si="45"/>
        <v>0</v>
      </c>
      <c r="D192" s="31">
        <f t="shared" si="48"/>
        <v>0</v>
      </c>
      <c r="E192" s="31">
        <f t="shared" si="46"/>
        <v>0</v>
      </c>
      <c r="F192" s="31">
        <f t="shared" si="49"/>
        <v>0</v>
      </c>
      <c r="G192" s="31">
        <f t="shared" si="50"/>
        <v>0</v>
      </c>
      <c r="H192" s="58"/>
      <c r="I192" s="31">
        <f t="shared" si="51"/>
        <v>0</v>
      </c>
      <c r="J192" s="332"/>
      <c r="K192" s="57"/>
      <c r="L192" s="199"/>
      <c r="M192" s="20" t="str">
        <f t="shared" si="57"/>
        <v>160</v>
      </c>
      <c r="N192" s="31">
        <f t="shared" si="58"/>
        <v>0</v>
      </c>
      <c r="O192" s="31">
        <f t="shared" si="59"/>
        <v>0</v>
      </c>
      <c r="P192" s="31">
        <f t="shared" si="60"/>
        <v>0</v>
      </c>
      <c r="Q192" s="31">
        <f t="shared" si="61"/>
        <v>0</v>
      </c>
      <c r="R192" s="31">
        <f t="shared" si="62"/>
        <v>0</v>
      </c>
      <c r="S192" s="58"/>
      <c r="T192" s="31">
        <f t="shared" si="63"/>
        <v>0</v>
      </c>
      <c r="U192" s="332"/>
      <c r="V192" s="199"/>
      <c r="W192" s="56"/>
      <c r="X192" s="20" t="str">
        <f t="shared" si="64"/>
        <v/>
      </c>
      <c r="Y192" s="31" t="str">
        <f t="shared" si="52"/>
        <v/>
      </c>
      <c r="Z192" s="31" t="str">
        <f t="shared" si="53"/>
        <v/>
      </c>
      <c r="AA192" s="31" t="str">
        <f t="shared" si="47"/>
        <v/>
      </c>
      <c r="AB192" s="31" t="str">
        <f t="shared" si="65"/>
        <v/>
      </c>
      <c r="AC192" s="31" t="str">
        <f t="shared" si="54"/>
        <v/>
      </c>
      <c r="AD192" s="58"/>
      <c r="AE192" s="31">
        <f t="shared" si="55"/>
        <v>0</v>
      </c>
      <c r="AF192" s="332"/>
      <c r="AG192" s="57"/>
    </row>
    <row r="193" spans="1:33" x14ac:dyDescent="0.2">
      <c r="A193" s="56"/>
      <c r="B193" s="20" t="str">
        <f t="shared" si="56"/>
        <v>161</v>
      </c>
      <c r="C193" s="31">
        <f t="shared" si="45"/>
        <v>0</v>
      </c>
      <c r="D193" s="31">
        <f t="shared" si="48"/>
        <v>0</v>
      </c>
      <c r="E193" s="31">
        <f t="shared" si="46"/>
        <v>0</v>
      </c>
      <c r="F193" s="31">
        <f t="shared" si="49"/>
        <v>0</v>
      </c>
      <c r="G193" s="31">
        <f t="shared" si="50"/>
        <v>0</v>
      </c>
      <c r="H193" s="58"/>
      <c r="I193" s="31">
        <f t="shared" si="51"/>
        <v>0</v>
      </c>
      <c r="J193" s="332"/>
      <c r="K193" s="57"/>
      <c r="L193" s="199"/>
      <c r="M193" s="20" t="str">
        <f t="shared" si="57"/>
        <v>161</v>
      </c>
      <c r="N193" s="31">
        <f t="shared" si="58"/>
        <v>0</v>
      </c>
      <c r="O193" s="31">
        <f t="shared" si="59"/>
        <v>0</v>
      </c>
      <c r="P193" s="31">
        <f t="shared" si="60"/>
        <v>0</v>
      </c>
      <c r="Q193" s="31">
        <f t="shared" si="61"/>
        <v>0</v>
      </c>
      <c r="R193" s="31">
        <f t="shared" si="62"/>
        <v>0</v>
      </c>
      <c r="S193" s="58"/>
      <c r="T193" s="31">
        <f t="shared" si="63"/>
        <v>0</v>
      </c>
      <c r="U193" s="332"/>
      <c r="V193" s="199"/>
      <c r="W193" s="56"/>
      <c r="X193" s="20" t="str">
        <f t="shared" si="64"/>
        <v/>
      </c>
      <c r="Y193" s="31" t="str">
        <f t="shared" si="52"/>
        <v/>
      </c>
      <c r="Z193" s="31" t="str">
        <f t="shared" si="53"/>
        <v/>
      </c>
      <c r="AA193" s="31" t="str">
        <f t="shared" si="47"/>
        <v/>
      </c>
      <c r="AB193" s="31" t="str">
        <f t="shared" si="65"/>
        <v/>
      </c>
      <c r="AC193" s="31" t="str">
        <f t="shared" si="54"/>
        <v/>
      </c>
      <c r="AD193" s="58"/>
      <c r="AE193" s="31">
        <f t="shared" si="55"/>
        <v>0</v>
      </c>
      <c r="AF193" s="332"/>
      <c r="AG193" s="57"/>
    </row>
    <row r="194" spans="1:33" x14ac:dyDescent="0.2">
      <c r="A194" s="56"/>
      <c r="B194" s="20" t="str">
        <f t="shared" si="56"/>
        <v>162</v>
      </c>
      <c r="C194" s="31">
        <f t="shared" si="45"/>
        <v>0</v>
      </c>
      <c r="D194" s="31">
        <f t="shared" si="48"/>
        <v>0</v>
      </c>
      <c r="E194" s="31">
        <f t="shared" si="46"/>
        <v>0</v>
      </c>
      <c r="F194" s="31">
        <f t="shared" si="49"/>
        <v>0</v>
      </c>
      <c r="G194" s="31">
        <f t="shared" si="50"/>
        <v>0</v>
      </c>
      <c r="H194" s="58"/>
      <c r="I194" s="31">
        <f t="shared" si="51"/>
        <v>0</v>
      </c>
      <c r="J194" s="332"/>
      <c r="K194" s="57"/>
      <c r="L194" s="199"/>
      <c r="M194" s="20" t="str">
        <f t="shared" si="57"/>
        <v>162</v>
      </c>
      <c r="N194" s="31">
        <f t="shared" si="58"/>
        <v>0</v>
      </c>
      <c r="O194" s="31">
        <f t="shared" si="59"/>
        <v>0</v>
      </c>
      <c r="P194" s="31">
        <f t="shared" si="60"/>
        <v>0</v>
      </c>
      <c r="Q194" s="31">
        <f t="shared" si="61"/>
        <v>0</v>
      </c>
      <c r="R194" s="31">
        <f t="shared" si="62"/>
        <v>0</v>
      </c>
      <c r="S194" s="58"/>
      <c r="T194" s="31">
        <f t="shared" si="63"/>
        <v>0</v>
      </c>
      <c r="U194" s="332"/>
      <c r="V194" s="199"/>
      <c r="W194" s="56"/>
      <c r="X194" s="20" t="str">
        <f t="shared" si="64"/>
        <v/>
      </c>
      <c r="Y194" s="31" t="str">
        <f t="shared" si="52"/>
        <v/>
      </c>
      <c r="Z194" s="31" t="str">
        <f t="shared" si="53"/>
        <v/>
      </c>
      <c r="AA194" s="31" t="str">
        <f t="shared" si="47"/>
        <v/>
      </c>
      <c r="AB194" s="31" t="str">
        <f t="shared" si="65"/>
        <v/>
      </c>
      <c r="AC194" s="31" t="str">
        <f t="shared" si="54"/>
        <v/>
      </c>
      <c r="AD194" s="58"/>
      <c r="AE194" s="31">
        <f t="shared" si="55"/>
        <v>0</v>
      </c>
      <c r="AF194" s="332"/>
      <c r="AG194" s="57"/>
    </row>
    <row r="195" spans="1:33" x14ac:dyDescent="0.2">
      <c r="A195" s="56"/>
      <c r="B195" s="20" t="str">
        <f t="shared" si="56"/>
        <v>163</v>
      </c>
      <c r="C195" s="31">
        <f t="shared" si="45"/>
        <v>0</v>
      </c>
      <c r="D195" s="31">
        <f t="shared" si="48"/>
        <v>0</v>
      </c>
      <c r="E195" s="31">
        <f t="shared" si="46"/>
        <v>0</v>
      </c>
      <c r="F195" s="31">
        <f t="shared" si="49"/>
        <v>0</v>
      </c>
      <c r="G195" s="31">
        <f t="shared" si="50"/>
        <v>0</v>
      </c>
      <c r="H195" s="58"/>
      <c r="I195" s="31">
        <f t="shared" si="51"/>
        <v>0</v>
      </c>
      <c r="J195" s="332"/>
      <c r="K195" s="57"/>
      <c r="L195" s="199"/>
      <c r="M195" s="20" t="str">
        <f t="shared" si="57"/>
        <v>163</v>
      </c>
      <c r="N195" s="31">
        <f t="shared" si="58"/>
        <v>0</v>
      </c>
      <c r="O195" s="31">
        <f t="shared" si="59"/>
        <v>0</v>
      </c>
      <c r="P195" s="31">
        <f t="shared" si="60"/>
        <v>0</v>
      </c>
      <c r="Q195" s="31">
        <f t="shared" si="61"/>
        <v>0</v>
      </c>
      <c r="R195" s="31">
        <f t="shared" si="62"/>
        <v>0</v>
      </c>
      <c r="S195" s="58"/>
      <c r="T195" s="31">
        <f t="shared" si="63"/>
        <v>0</v>
      </c>
      <c r="U195" s="332"/>
      <c r="V195" s="199"/>
      <c r="W195" s="56"/>
      <c r="X195" s="20" t="str">
        <f t="shared" si="64"/>
        <v/>
      </c>
      <c r="Y195" s="31" t="str">
        <f t="shared" si="52"/>
        <v/>
      </c>
      <c r="Z195" s="31" t="str">
        <f t="shared" si="53"/>
        <v/>
      </c>
      <c r="AA195" s="31" t="str">
        <f t="shared" si="47"/>
        <v/>
      </c>
      <c r="AB195" s="31" t="str">
        <f t="shared" si="65"/>
        <v/>
      </c>
      <c r="AC195" s="31" t="str">
        <f t="shared" si="54"/>
        <v/>
      </c>
      <c r="AD195" s="58"/>
      <c r="AE195" s="31">
        <f t="shared" si="55"/>
        <v>0</v>
      </c>
      <c r="AF195" s="332"/>
      <c r="AG195" s="57"/>
    </row>
    <row r="196" spans="1:33" x14ac:dyDescent="0.2">
      <c r="A196" s="56"/>
      <c r="B196" s="20" t="str">
        <f t="shared" si="56"/>
        <v>164</v>
      </c>
      <c r="C196" s="31">
        <f t="shared" si="45"/>
        <v>0</v>
      </c>
      <c r="D196" s="31">
        <f t="shared" si="48"/>
        <v>0</v>
      </c>
      <c r="E196" s="31">
        <f t="shared" si="46"/>
        <v>0</v>
      </c>
      <c r="F196" s="31">
        <f t="shared" si="49"/>
        <v>0</v>
      </c>
      <c r="G196" s="31">
        <f t="shared" si="50"/>
        <v>0</v>
      </c>
      <c r="H196" s="58"/>
      <c r="I196" s="31">
        <f t="shared" si="51"/>
        <v>0</v>
      </c>
      <c r="J196" s="332"/>
      <c r="K196" s="57"/>
      <c r="L196" s="199"/>
      <c r="M196" s="20" t="str">
        <f t="shared" si="57"/>
        <v>164</v>
      </c>
      <c r="N196" s="31">
        <f t="shared" si="58"/>
        <v>0</v>
      </c>
      <c r="O196" s="31">
        <f t="shared" si="59"/>
        <v>0</v>
      </c>
      <c r="P196" s="31">
        <f t="shared" si="60"/>
        <v>0</v>
      </c>
      <c r="Q196" s="31">
        <f t="shared" si="61"/>
        <v>0</v>
      </c>
      <c r="R196" s="31">
        <f t="shared" si="62"/>
        <v>0</v>
      </c>
      <c r="S196" s="58"/>
      <c r="T196" s="31">
        <f t="shared" si="63"/>
        <v>0</v>
      </c>
      <c r="U196" s="332"/>
      <c r="V196" s="199"/>
      <c r="W196" s="56"/>
      <c r="X196" s="20" t="str">
        <f t="shared" si="64"/>
        <v/>
      </c>
      <c r="Y196" s="31" t="str">
        <f t="shared" si="52"/>
        <v/>
      </c>
      <c r="Z196" s="31" t="str">
        <f t="shared" si="53"/>
        <v/>
      </c>
      <c r="AA196" s="31" t="str">
        <f t="shared" si="47"/>
        <v/>
      </c>
      <c r="AB196" s="31" t="str">
        <f t="shared" si="65"/>
        <v/>
      </c>
      <c r="AC196" s="31" t="str">
        <f t="shared" si="54"/>
        <v/>
      </c>
      <c r="AD196" s="58"/>
      <c r="AE196" s="31">
        <f t="shared" si="55"/>
        <v>0</v>
      </c>
      <c r="AF196" s="332"/>
      <c r="AG196" s="57"/>
    </row>
    <row r="197" spans="1:33" x14ac:dyDescent="0.2">
      <c r="A197" s="56"/>
      <c r="B197" s="20" t="str">
        <f t="shared" si="56"/>
        <v>165</v>
      </c>
      <c r="C197" s="31">
        <f t="shared" si="45"/>
        <v>0</v>
      </c>
      <c r="D197" s="31">
        <f t="shared" si="48"/>
        <v>0</v>
      </c>
      <c r="E197" s="31">
        <f t="shared" si="46"/>
        <v>0</v>
      </c>
      <c r="F197" s="31">
        <f t="shared" si="49"/>
        <v>0</v>
      </c>
      <c r="G197" s="31">
        <f t="shared" si="50"/>
        <v>0</v>
      </c>
      <c r="H197" s="58"/>
      <c r="I197" s="31">
        <f t="shared" si="51"/>
        <v>0</v>
      </c>
      <c r="J197" s="332"/>
      <c r="K197" s="57"/>
      <c r="L197" s="199"/>
      <c r="M197" s="20" t="str">
        <f t="shared" si="57"/>
        <v>165</v>
      </c>
      <c r="N197" s="31">
        <f t="shared" si="58"/>
        <v>0</v>
      </c>
      <c r="O197" s="31">
        <f t="shared" si="59"/>
        <v>0</v>
      </c>
      <c r="P197" s="31">
        <f t="shared" si="60"/>
        <v>0</v>
      </c>
      <c r="Q197" s="31">
        <f t="shared" si="61"/>
        <v>0</v>
      </c>
      <c r="R197" s="31">
        <f t="shared" si="62"/>
        <v>0</v>
      </c>
      <c r="S197" s="58"/>
      <c r="T197" s="31">
        <f t="shared" si="63"/>
        <v>0</v>
      </c>
      <c r="U197" s="332"/>
      <c r="V197" s="199"/>
      <c r="W197" s="56"/>
      <c r="X197" s="20" t="str">
        <f t="shared" si="64"/>
        <v/>
      </c>
      <c r="Y197" s="31" t="str">
        <f t="shared" si="52"/>
        <v/>
      </c>
      <c r="Z197" s="31" t="str">
        <f t="shared" si="53"/>
        <v/>
      </c>
      <c r="AA197" s="31" t="str">
        <f t="shared" si="47"/>
        <v/>
      </c>
      <c r="AB197" s="31" t="str">
        <f t="shared" si="65"/>
        <v/>
      </c>
      <c r="AC197" s="31" t="str">
        <f t="shared" si="54"/>
        <v/>
      </c>
      <c r="AD197" s="58"/>
      <c r="AE197" s="31">
        <f t="shared" si="55"/>
        <v>0</v>
      </c>
      <c r="AF197" s="332"/>
      <c r="AG197" s="57"/>
    </row>
    <row r="198" spans="1:33" x14ac:dyDescent="0.2">
      <c r="A198" s="56"/>
      <c r="B198" s="20" t="str">
        <f t="shared" si="56"/>
        <v>166</v>
      </c>
      <c r="C198" s="31">
        <f t="shared" ref="C198:C261" si="66">IF(B198="","",IF(C197-E197-F197-H197&gt;0,C197-E197-F197-H197, 0))</f>
        <v>0</v>
      </c>
      <c r="D198" s="31">
        <f t="shared" si="48"/>
        <v>0</v>
      </c>
      <c r="E198" s="31">
        <f t="shared" si="46"/>
        <v>0</v>
      </c>
      <c r="F198" s="31">
        <f t="shared" si="49"/>
        <v>0</v>
      </c>
      <c r="G198" s="31">
        <f t="shared" si="50"/>
        <v>0</v>
      </c>
      <c r="H198" s="58"/>
      <c r="I198" s="31">
        <f t="shared" si="51"/>
        <v>0</v>
      </c>
      <c r="J198" s="332"/>
      <c r="K198" s="57"/>
      <c r="L198" s="199"/>
      <c r="M198" s="20" t="str">
        <f t="shared" si="57"/>
        <v>166</v>
      </c>
      <c r="N198" s="31">
        <f t="shared" si="58"/>
        <v>0</v>
      </c>
      <c r="O198" s="31">
        <f t="shared" si="59"/>
        <v>0</v>
      </c>
      <c r="P198" s="31">
        <f t="shared" si="60"/>
        <v>0</v>
      </c>
      <c r="Q198" s="31">
        <f t="shared" si="61"/>
        <v>0</v>
      </c>
      <c r="R198" s="31">
        <f t="shared" si="62"/>
        <v>0</v>
      </c>
      <c r="S198" s="58"/>
      <c r="T198" s="31">
        <f t="shared" si="63"/>
        <v>0</v>
      </c>
      <c r="U198" s="332"/>
      <c r="V198" s="199"/>
      <c r="W198" s="56"/>
      <c r="X198" s="20" t="str">
        <f t="shared" si="64"/>
        <v/>
      </c>
      <c r="Y198" s="31" t="str">
        <f t="shared" si="52"/>
        <v/>
      </c>
      <c r="Z198" s="31" t="str">
        <f t="shared" si="53"/>
        <v/>
      </c>
      <c r="AA198" s="31" t="str">
        <f t="shared" si="47"/>
        <v/>
      </c>
      <c r="AB198" s="31" t="str">
        <f t="shared" si="65"/>
        <v/>
      </c>
      <c r="AC198" s="31" t="str">
        <f t="shared" si="54"/>
        <v/>
      </c>
      <c r="AD198" s="58"/>
      <c r="AE198" s="31">
        <f t="shared" si="55"/>
        <v>0</v>
      </c>
      <c r="AF198" s="332"/>
      <c r="AG198" s="57"/>
    </row>
    <row r="199" spans="1:33" x14ac:dyDescent="0.2">
      <c r="A199" s="56"/>
      <c r="B199" s="20" t="str">
        <f t="shared" si="56"/>
        <v>167</v>
      </c>
      <c r="C199" s="31">
        <f t="shared" si="66"/>
        <v>0</v>
      </c>
      <c r="D199" s="31">
        <f t="shared" si="48"/>
        <v>0</v>
      </c>
      <c r="E199" s="31">
        <f t="shared" si="46"/>
        <v>0</v>
      </c>
      <c r="F199" s="31">
        <f t="shared" si="49"/>
        <v>0</v>
      </c>
      <c r="G199" s="31">
        <f t="shared" si="50"/>
        <v>0</v>
      </c>
      <c r="H199" s="58"/>
      <c r="I199" s="31">
        <f t="shared" si="51"/>
        <v>0</v>
      </c>
      <c r="J199" s="332"/>
      <c r="K199" s="57"/>
      <c r="L199" s="199"/>
      <c r="M199" s="20" t="str">
        <f t="shared" si="57"/>
        <v>167</v>
      </c>
      <c r="N199" s="31">
        <f t="shared" si="58"/>
        <v>0</v>
      </c>
      <c r="O199" s="31">
        <f t="shared" si="59"/>
        <v>0</v>
      </c>
      <c r="P199" s="31">
        <f t="shared" si="60"/>
        <v>0</v>
      </c>
      <c r="Q199" s="31">
        <f t="shared" si="61"/>
        <v>0</v>
      </c>
      <c r="R199" s="31">
        <f t="shared" si="62"/>
        <v>0</v>
      </c>
      <c r="S199" s="58"/>
      <c r="T199" s="31">
        <f t="shared" si="63"/>
        <v>0</v>
      </c>
      <c r="U199" s="332"/>
      <c r="V199" s="199"/>
      <c r="W199" s="56"/>
      <c r="X199" s="20" t="str">
        <f t="shared" si="64"/>
        <v/>
      </c>
      <c r="Y199" s="31" t="str">
        <f t="shared" si="52"/>
        <v/>
      </c>
      <c r="Z199" s="31" t="str">
        <f t="shared" si="53"/>
        <v/>
      </c>
      <c r="AA199" s="31" t="str">
        <f t="shared" si="47"/>
        <v/>
      </c>
      <c r="AB199" s="31" t="str">
        <f t="shared" si="65"/>
        <v/>
      </c>
      <c r="AC199" s="31" t="str">
        <f t="shared" si="54"/>
        <v/>
      </c>
      <c r="AD199" s="58"/>
      <c r="AE199" s="31">
        <f t="shared" si="55"/>
        <v>0</v>
      </c>
      <c r="AF199" s="332"/>
      <c r="AG199" s="57"/>
    </row>
    <row r="200" spans="1:33" x14ac:dyDescent="0.2">
      <c r="A200" s="56"/>
      <c r="B200" s="20" t="str">
        <f t="shared" si="56"/>
        <v>168</v>
      </c>
      <c r="C200" s="31">
        <f t="shared" si="66"/>
        <v>0</v>
      </c>
      <c r="D200" s="31">
        <f t="shared" si="48"/>
        <v>0</v>
      </c>
      <c r="E200" s="31">
        <f t="shared" si="46"/>
        <v>0</v>
      </c>
      <c r="F200" s="31">
        <f t="shared" si="49"/>
        <v>0</v>
      </c>
      <c r="G200" s="31">
        <f t="shared" si="50"/>
        <v>0</v>
      </c>
      <c r="H200" s="58"/>
      <c r="I200" s="31">
        <f t="shared" si="51"/>
        <v>0</v>
      </c>
      <c r="J200" s="332"/>
      <c r="K200" s="57"/>
      <c r="L200" s="199"/>
      <c r="M200" s="20" t="str">
        <f t="shared" si="57"/>
        <v>168</v>
      </c>
      <c r="N200" s="31">
        <f t="shared" si="58"/>
        <v>0</v>
      </c>
      <c r="O200" s="31">
        <f t="shared" si="59"/>
        <v>0</v>
      </c>
      <c r="P200" s="31">
        <f t="shared" si="60"/>
        <v>0</v>
      </c>
      <c r="Q200" s="31">
        <f t="shared" si="61"/>
        <v>0</v>
      </c>
      <c r="R200" s="31">
        <f t="shared" si="62"/>
        <v>0</v>
      </c>
      <c r="S200" s="58"/>
      <c r="T200" s="31">
        <f t="shared" si="63"/>
        <v>0</v>
      </c>
      <c r="U200" s="332"/>
      <c r="V200" s="199"/>
      <c r="W200" s="56"/>
      <c r="X200" s="20" t="str">
        <f t="shared" si="64"/>
        <v/>
      </c>
      <c r="Y200" s="31" t="str">
        <f t="shared" si="52"/>
        <v/>
      </c>
      <c r="Z200" s="31" t="str">
        <f t="shared" si="53"/>
        <v/>
      </c>
      <c r="AA200" s="31" t="str">
        <f t="shared" si="47"/>
        <v/>
      </c>
      <c r="AB200" s="31" t="str">
        <f t="shared" si="65"/>
        <v/>
      </c>
      <c r="AC200" s="31" t="str">
        <f t="shared" si="54"/>
        <v/>
      </c>
      <c r="AD200" s="58"/>
      <c r="AE200" s="31">
        <f t="shared" si="55"/>
        <v>0</v>
      </c>
      <c r="AF200" s="332"/>
      <c r="AG200" s="57"/>
    </row>
    <row r="201" spans="1:33" x14ac:dyDescent="0.2">
      <c r="A201" s="56"/>
      <c r="B201" s="20" t="str">
        <f t="shared" si="56"/>
        <v>169</v>
      </c>
      <c r="C201" s="31">
        <f t="shared" si="66"/>
        <v>0</v>
      </c>
      <c r="D201" s="31">
        <f t="shared" si="48"/>
        <v>0</v>
      </c>
      <c r="E201" s="31">
        <f t="shared" si="46"/>
        <v>0</v>
      </c>
      <c r="F201" s="31">
        <f t="shared" si="49"/>
        <v>0</v>
      </c>
      <c r="G201" s="31">
        <f t="shared" si="50"/>
        <v>0</v>
      </c>
      <c r="H201" s="58"/>
      <c r="I201" s="31">
        <f t="shared" si="51"/>
        <v>0</v>
      </c>
      <c r="J201" s="332"/>
      <c r="K201" s="57"/>
      <c r="L201" s="199"/>
      <c r="M201" s="20" t="str">
        <f t="shared" si="57"/>
        <v>169</v>
      </c>
      <c r="N201" s="31">
        <f t="shared" si="58"/>
        <v>0</v>
      </c>
      <c r="O201" s="31">
        <f t="shared" si="59"/>
        <v>0</v>
      </c>
      <c r="P201" s="31">
        <f t="shared" si="60"/>
        <v>0</v>
      </c>
      <c r="Q201" s="31">
        <f t="shared" si="61"/>
        <v>0</v>
      </c>
      <c r="R201" s="31">
        <f t="shared" si="62"/>
        <v>0</v>
      </c>
      <c r="S201" s="58"/>
      <c r="T201" s="31">
        <f t="shared" si="63"/>
        <v>0</v>
      </c>
      <c r="U201" s="332"/>
      <c r="V201" s="199"/>
      <c r="W201" s="56"/>
      <c r="X201" s="20" t="str">
        <f t="shared" si="64"/>
        <v/>
      </c>
      <c r="Y201" s="31" t="str">
        <f t="shared" si="52"/>
        <v/>
      </c>
      <c r="Z201" s="31" t="str">
        <f t="shared" si="53"/>
        <v/>
      </c>
      <c r="AA201" s="31" t="str">
        <f t="shared" si="47"/>
        <v/>
      </c>
      <c r="AB201" s="31" t="str">
        <f t="shared" si="65"/>
        <v/>
      </c>
      <c r="AC201" s="31" t="str">
        <f t="shared" si="54"/>
        <v/>
      </c>
      <c r="AD201" s="58"/>
      <c r="AE201" s="31">
        <f t="shared" si="55"/>
        <v>0</v>
      </c>
      <c r="AF201" s="332"/>
      <c r="AG201" s="57"/>
    </row>
    <row r="202" spans="1:33" x14ac:dyDescent="0.2">
      <c r="A202" s="56"/>
      <c r="B202" s="20" t="str">
        <f t="shared" si="56"/>
        <v>170</v>
      </c>
      <c r="C202" s="31">
        <f t="shared" si="66"/>
        <v>0</v>
      </c>
      <c r="D202" s="31">
        <f t="shared" si="48"/>
        <v>0</v>
      </c>
      <c r="E202" s="31">
        <f t="shared" si="46"/>
        <v>0</v>
      </c>
      <c r="F202" s="31">
        <f t="shared" si="49"/>
        <v>0</v>
      </c>
      <c r="G202" s="31">
        <f t="shared" si="50"/>
        <v>0</v>
      </c>
      <c r="H202" s="58"/>
      <c r="I202" s="31">
        <f t="shared" si="51"/>
        <v>0</v>
      </c>
      <c r="J202" s="332"/>
      <c r="K202" s="57"/>
      <c r="L202" s="199"/>
      <c r="M202" s="20" t="str">
        <f t="shared" si="57"/>
        <v>170</v>
      </c>
      <c r="N202" s="31">
        <f t="shared" si="58"/>
        <v>0</v>
      </c>
      <c r="O202" s="31">
        <f t="shared" si="59"/>
        <v>0</v>
      </c>
      <c r="P202" s="31">
        <f t="shared" si="60"/>
        <v>0</v>
      </c>
      <c r="Q202" s="31">
        <f t="shared" si="61"/>
        <v>0</v>
      </c>
      <c r="R202" s="31">
        <f t="shared" si="62"/>
        <v>0</v>
      </c>
      <c r="S202" s="58"/>
      <c r="T202" s="31">
        <f t="shared" si="63"/>
        <v>0</v>
      </c>
      <c r="U202" s="332"/>
      <c r="V202" s="199"/>
      <c r="W202" s="56"/>
      <c r="X202" s="20" t="str">
        <f t="shared" si="64"/>
        <v/>
      </c>
      <c r="Y202" s="31" t="str">
        <f t="shared" si="52"/>
        <v/>
      </c>
      <c r="Z202" s="31" t="str">
        <f t="shared" si="53"/>
        <v/>
      </c>
      <c r="AA202" s="31" t="str">
        <f t="shared" si="47"/>
        <v/>
      </c>
      <c r="AB202" s="31" t="str">
        <f t="shared" si="65"/>
        <v/>
      </c>
      <c r="AC202" s="31" t="str">
        <f t="shared" si="54"/>
        <v/>
      </c>
      <c r="AD202" s="58"/>
      <c r="AE202" s="31">
        <f t="shared" si="55"/>
        <v>0</v>
      </c>
      <c r="AF202" s="332"/>
      <c r="AG202" s="57"/>
    </row>
    <row r="203" spans="1:33" x14ac:dyDescent="0.2">
      <c r="A203" s="56"/>
      <c r="B203" s="20" t="str">
        <f t="shared" si="56"/>
        <v>171</v>
      </c>
      <c r="C203" s="31">
        <f t="shared" si="66"/>
        <v>0</v>
      </c>
      <c r="D203" s="31">
        <f t="shared" si="48"/>
        <v>0</v>
      </c>
      <c r="E203" s="31">
        <f t="shared" si="46"/>
        <v>0</v>
      </c>
      <c r="F203" s="31">
        <f t="shared" si="49"/>
        <v>0</v>
      </c>
      <c r="G203" s="31">
        <f t="shared" si="50"/>
        <v>0</v>
      </c>
      <c r="H203" s="58"/>
      <c r="I203" s="31">
        <f t="shared" si="51"/>
        <v>0</v>
      </c>
      <c r="J203" s="332"/>
      <c r="K203" s="57"/>
      <c r="L203" s="199"/>
      <c r="M203" s="20" t="str">
        <f t="shared" si="57"/>
        <v>171</v>
      </c>
      <c r="N203" s="31">
        <f t="shared" si="58"/>
        <v>0</v>
      </c>
      <c r="O203" s="31">
        <f t="shared" si="59"/>
        <v>0</v>
      </c>
      <c r="P203" s="31">
        <f t="shared" si="60"/>
        <v>0</v>
      </c>
      <c r="Q203" s="31">
        <f t="shared" si="61"/>
        <v>0</v>
      </c>
      <c r="R203" s="31">
        <f t="shared" si="62"/>
        <v>0</v>
      </c>
      <c r="S203" s="58"/>
      <c r="T203" s="31">
        <f t="shared" si="63"/>
        <v>0</v>
      </c>
      <c r="U203" s="332"/>
      <c r="V203" s="199"/>
      <c r="W203" s="56"/>
      <c r="X203" s="20" t="str">
        <f t="shared" si="64"/>
        <v/>
      </c>
      <c r="Y203" s="31" t="str">
        <f t="shared" si="52"/>
        <v/>
      </c>
      <c r="Z203" s="31" t="str">
        <f t="shared" si="53"/>
        <v/>
      </c>
      <c r="AA203" s="31" t="str">
        <f t="shared" si="47"/>
        <v/>
      </c>
      <c r="AB203" s="31" t="str">
        <f t="shared" si="65"/>
        <v/>
      </c>
      <c r="AC203" s="31" t="str">
        <f t="shared" si="54"/>
        <v/>
      </c>
      <c r="AD203" s="58"/>
      <c r="AE203" s="31">
        <f t="shared" si="55"/>
        <v>0</v>
      </c>
      <c r="AF203" s="332"/>
      <c r="AG203" s="57"/>
    </row>
    <row r="204" spans="1:33" x14ac:dyDescent="0.2">
      <c r="A204" s="56"/>
      <c r="B204" s="20" t="str">
        <f t="shared" si="56"/>
        <v>172</v>
      </c>
      <c r="C204" s="31">
        <f t="shared" si="66"/>
        <v>0</v>
      </c>
      <c r="D204" s="31">
        <f t="shared" si="48"/>
        <v>0</v>
      </c>
      <c r="E204" s="31">
        <f t="shared" si="46"/>
        <v>0</v>
      </c>
      <c r="F204" s="31">
        <f t="shared" si="49"/>
        <v>0</v>
      </c>
      <c r="G204" s="31">
        <f t="shared" si="50"/>
        <v>0</v>
      </c>
      <c r="H204" s="58"/>
      <c r="I204" s="31">
        <f t="shared" si="51"/>
        <v>0</v>
      </c>
      <c r="J204" s="332"/>
      <c r="K204" s="57"/>
      <c r="L204" s="199"/>
      <c r="M204" s="20" t="str">
        <f t="shared" si="57"/>
        <v>172</v>
      </c>
      <c r="N204" s="31">
        <f t="shared" si="58"/>
        <v>0</v>
      </c>
      <c r="O204" s="31">
        <f t="shared" si="59"/>
        <v>0</v>
      </c>
      <c r="P204" s="31">
        <f t="shared" si="60"/>
        <v>0</v>
      </c>
      <c r="Q204" s="31">
        <f t="shared" si="61"/>
        <v>0</v>
      </c>
      <c r="R204" s="31">
        <f t="shared" si="62"/>
        <v>0</v>
      </c>
      <c r="S204" s="58"/>
      <c r="T204" s="31">
        <f t="shared" si="63"/>
        <v>0</v>
      </c>
      <c r="U204" s="332"/>
      <c r="V204" s="199"/>
      <c r="W204" s="56"/>
      <c r="X204" s="20" t="str">
        <f t="shared" si="64"/>
        <v/>
      </c>
      <c r="Y204" s="31" t="str">
        <f t="shared" si="52"/>
        <v/>
      </c>
      <c r="Z204" s="31" t="str">
        <f t="shared" si="53"/>
        <v/>
      </c>
      <c r="AA204" s="31" t="str">
        <f t="shared" si="47"/>
        <v/>
      </c>
      <c r="AB204" s="31" t="str">
        <f t="shared" si="65"/>
        <v/>
      </c>
      <c r="AC204" s="31" t="str">
        <f t="shared" si="54"/>
        <v/>
      </c>
      <c r="AD204" s="58"/>
      <c r="AE204" s="31">
        <f t="shared" si="55"/>
        <v>0</v>
      </c>
      <c r="AF204" s="332"/>
      <c r="AG204" s="57"/>
    </row>
    <row r="205" spans="1:33" x14ac:dyDescent="0.2">
      <c r="A205" s="56"/>
      <c r="B205" s="20" t="str">
        <f t="shared" si="56"/>
        <v>173</v>
      </c>
      <c r="C205" s="31">
        <f t="shared" si="66"/>
        <v>0</v>
      </c>
      <c r="D205" s="31">
        <f t="shared" si="48"/>
        <v>0</v>
      </c>
      <c r="E205" s="31">
        <f t="shared" si="46"/>
        <v>0</v>
      </c>
      <c r="F205" s="31">
        <f t="shared" si="49"/>
        <v>0</v>
      </c>
      <c r="G205" s="31">
        <f t="shared" si="50"/>
        <v>0</v>
      </c>
      <c r="H205" s="58"/>
      <c r="I205" s="31">
        <f t="shared" si="51"/>
        <v>0</v>
      </c>
      <c r="J205" s="332"/>
      <c r="K205" s="57"/>
      <c r="L205" s="199"/>
      <c r="M205" s="20" t="str">
        <f t="shared" si="57"/>
        <v>173</v>
      </c>
      <c r="N205" s="31">
        <f t="shared" si="58"/>
        <v>0</v>
      </c>
      <c r="O205" s="31">
        <f t="shared" si="59"/>
        <v>0</v>
      </c>
      <c r="P205" s="31">
        <f t="shared" si="60"/>
        <v>0</v>
      </c>
      <c r="Q205" s="31">
        <f t="shared" si="61"/>
        <v>0</v>
      </c>
      <c r="R205" s="31">
        <f t="shared" si="62"/>
        <v>0</v>
      </c>
      <c r="S205" s="58"/>
      <c r="T205" s="31">
        <f t="shared" si="63"/>
        <v>0</v>
      </c>
      <c r="U205" s="332"/>
      <c r="V205" s="199"/>
      <c r="W205" s="56"/>
      <c r="X205" s="20" t="str">
        <f t="shared" si="64"/>
        <v/>
      </c>
      <c r="Y205" s="31" t="str">
        <f t="shared" si="52"/>
        <v/>
      </c>
      <c r="Z205" s="31" t="str">
        <f t="shared" si="53"/>
        <v/>
      </c>
      <c r="AA205" s="31" t="str">
        <f t="shared" si="47"/>
        <v/>
      </c>
      <c r="AB205" s="31" t="str">
        <f t="shared" si="65"/>
        <v/>
      </c>
      <c r="AC205" s="31" t="str">
        <f t="shared" si="54"/>
        <v/>
      </c>
      <c r="AD205" s="58"/>
      <c r="AE205" s="31">
        <f t="shared" si="55"/>
        <v>0</v>
      </c>
      <c r="AF205" s="332"/>
      <c r="AG205" s="57"/>
    </row>
    <row r="206" spans="1:33" x14ac:dyDescent="0.2">
      <c r="A206" s="56"/>
      <c r="B206" s="20" t="str">
        <f t="shared" si="56"/>
        <v>174</v>
      </c>
      <c r="C206" s="31">
        <f t="shared" si="66"/>
        <v>0</v>
      </c>
      <c r="D206" s="31">
        <f t="shared" si="48"/>
        <v>0</v>
      </c>
      <c r="E206" s="31">
        <f t="shared" si="46"/>
        <v>0</v>
      </c>
      <c r="F206" s="31">
        <f t="shared" si="49"/>
        <v>0</v>
      </c>
      <c r="G206" s="31">
        <f t="shared" si="50"/>
        <v>0</v>
      </c>
      <c r="H206" s="58"/>
      <c r="I206" s="31">
        <f t="shared" si="51"/>
        <v>0</v>
      </c>
      <c r="J206" s="332"/>
      <c r="K206" s="57"/>
      <c r="L206" s="199"/>
      <c r="M206" s="20" t="str">
        <f t="shared" si="57"/>
        <v>174</v>
      </c>
      <c r="N206" s="31">
        <f t="shared" si="58"/>
        <v>0</v>
      </c>
      <c r="O206" s="31">
        <f t="shared" si="59"/>
        <v>0</v>
      </c>
      <c r="P206" s="31">
        <f t="shared" si="60"/>
        <v>0</v>
      </c>
      <c r="Q206" s="31">
        <f t="shared" si="61"/>
        <v>0</v>
      </c>
      <c r="R206" s="31">
        <f t="shared" si="62"/>
        <v>0</v>
      </c>
      <c r="S206" s="58"/>
      <c r="T206" s="31">
        <f t="shared" si="63"/>
        <v>0</v>
      </c>
      <c r="U206" s="332"/>
      <c r="V206" s="199"/>
      <c r="W206" s="56"/>
      <c r="X206" s="20" t="str">
        <f t="shared" si="64"/>
        <v/>
      </c>
      <c r="Y206" s="31" t="str">
        <f t="shared" si="52"/>
        <v/>
      </c>
      <c r="Z206" s="31" t="str">
        <f t="shared" si="53"/>
        <v/>
      </c>
      <c r="AA206" s="31" t="str">
        <f t="shared" si="47"/>
        <v/>
      </c>
      <c r="AB206" s="31" t="str">
        <f t="shared" si="65"/>
        <v/>
      </c>
      <c r="AC206" s="31" t="str">
        <f t="shared" si="54"/>
        <v/>
      </c>
      <c r="AD206" s="58"/>
      <c r="AE206" s="31">
        <f t="shared" si="55"/>
        <v>0</v>
      </c>
      <c r="AF206" s="332"/>
      <c r="AG206" s="57"/>
    </row>
    <row r="207" spans="1:33" x14ac:dyDescent="0.2">
      <c r="A207" s="56"/>
      <c r="B207" s="20" t="str">
        <f t="shared" si="56"/>
        <v>175</v>
      </c>
      <c r="C207" s="31">
        <f t="shared" si="66"/>
        <v>0</v>
      </c>
      <c r="D207" s="31">
        <f t="shared" si="48"/>
        <v>0</v>
      </c>
      <c r="E207" s="31">
        <f t="shared" si="46"/>
        <v>0</v>
      </c>
      <c r="F207" s="31">
        <f t="shared" si="49"/>
        <v>0</v>
      </c>
      <c r="G207" s="31">
        <f t="shared" si="50"/>
        <v>0</v>
      </c>
      <c r="H207" s="58"/>
      <c r="I207" s="31">
        <f t="shared" si="51"/>
        <v>0</v>
      </c>
      <c r="J207" s="332"/>
      <c r="K207" s="57"/>
      <c r="L207" s="199"/>
      <c r="M207" s="20" t="str">
        <f t="shared" si="57"/>
        <v>175</v>
      </c>
      <c r="N207" s="31">
        <f t="shared" si="58"/>
        <v>0</v>
      </c>
      <c r="O207" s="31">
        <f t="shared" si="59"/>
        <v>0</v>
      </c>
      <c r="P207" s="31">
        <f t="shared" si="60"/>
        <v>0</v>
      </c>
      <c r="Q207" s="31">
        <f t="shared" si="61"/>
        <v>0</v>
      </c>
      <c r="R207" s="31">
        <f t="shared" si="62"/>
        <v>0</v>
      </c>
      <c r="S207" s="58"/>
      <c r="T207" s="31">
        <f t="shared" si="63"/>
        <v>0</v>
      </c>
      <c r="U207" s="332"/>
      <c r="V207" s="199"/>
      <c r="W207" s="56"/>
      <c r="X207" s="20" t="str">
        <f t="shared" si="64"/>
        <v/>
      </c>
      <c r="Y207" s="31" t="str">
        <f t="shared" si="52"/>
        <v/>
      </c>
      <c r="Z207" s="31" t="str">
        <f t="shared" si="53"/>
        <v/>
      </c>
      <c r="AA207" s="31" t="str">
        <f t="shared" si="47"/>
        <v/>
      </c>
      <c r="AB207" s="31" t="str">
        <f t="shared" si="65"/>
        <v/>
      </c>
      <c r="AC207" s="31" t="str">
        <f t="shared" si="54"/>
        <v/>
      </c>
      <c r="AD207" s="58"/>
      <c r="AE207" s="31">
        <f t="shared" si="55"/>
        <v>0</v>
      </c>
      <c r="AF207" s="332"/>
      <c r="AG207" s="57"/>
    </row>
    <row r="208" spans="1:33" x14ac:dyDescent="0.2">
      <c r="A208" s="56"/>
      <c r="B208" s="20" t="str">
        <f t="shared" si="56"/>
        <v>176</v>
      </c>
      <c r="C208" s="31">
        <f t="shared" si="66"/>
        <v>0</v>
      </c>
      <c r="D208" s="31">
        <f t="shared" si="48"/>
        <v>0</v>
      </c>
      <c r="E208" s="31">
        <f t="shared" si="46"/>
        <v>0</v>
      </c>
      <c r="F208" s="31">
        <f t="shared" si="49"/>
        <v>0</v>
      </c>
      <c r="G208" s="31">
        <f t="shared" si="50"/>
        <v>0</v>
      </c>
      <c r="H208" s="58"/>
      <c r="I208" s="31">
        <f t="shared" si="51"/>
        <v>0</v>
      </c>
      <c r="J208" s="332"/>
      <c r="K208" s="57"/>
      <c r="L208" s="199"/>
      <c r="M208" s="20" t="str">
        <f t="shared" si="57"/>
        <v>176</v>
      </c>
      <c r="N208" s="31">
        <f t="shared" si="58"/>
        <v>0</v>
      </c>
      <c r="O208" s="31">
        <f t="shared" si="59"/>
        <v>0</v>
      </c>
      <c r="P208" s="31">
        <f t="shared" si="60"/>
        <v>0</v>
      </c>
      <c r="Q208" s="31">
        <f t="shared" si="61"/>
        <v>0</v>
      </c>
      <c r="R208" s="31">
        <f t="shared" si="62"/>
        <v>0</v>
      </c>
      <c r="S208" s="58"/>
      <c r="T208" s="31">
        <f t="shared" si="63"/>
        <v>0</v>
      </c>
      <c r="U208" s="332"/>
      <c r="V208" s="199"/>
      <c r="W208" s="56"/>
      <c r="X208" s="20" t="str">
        <f t="shared" si="64"/>
        <v/>
      </c>
      <c r="Y208" s="31" t="str">
        <f t="shared" si="52"/>
        <v/>
      </c>
      <c r="Z208" s="31" t="str">
        <f t="shared" si="53"/>
        <v/>
      </c>
      <c r="AA208" s="31" t="str">
        <f t="shared" si="47"/>
        <v/>
      </c>
      <c r="AB208" s="31" t="str">
        <f t="shared" si="65"/>
        <v/>
      </c>
      <c r="AC208" s="31" t="str">
        <f t="shared" si="54"/>
        <v/>
      </c>
      <c r="AD208" s="58"/>
      <c r="AE208" s="31">
        <f t="shared" si="55"/>
        <v>0</v>
      </c>
      <c r="AF208" s="332"/>
      <c r="AG208" s="57"/>
    </row>
    <row r="209" spans="1:33" x14ac:dyDescent="0.2">
      <c r="A209" s="56"/>
      <c r="B209" s="20" t="str">
        <f t="shared" si="56"/>
        <v>177</v>
      </c>
      <c r="C209" s="31">
        <f t="shared" si="66"/>
        <v>0</v>
      </c>
      <c r="D209" s="31">
        <f t="shared" si="48"/>
        <v>0</v>
      </c>
      <c r="E209" s="31">
        <f t="shared" si="46"/>
        <v>0</v>
      </c>
      <c r="F209" s="31">
        <f t="shared" si="49"/>
        <v>0</v>
      </c>
      <c r="G209" s="31">
        <f t="shared" si="50"/>
        <v>0</v>
      </c>
      <c r="H209" s="58"/>
      <c r="I209" s="31">
        <f t="shared" si="51"/>
        <v>0</v>
      </c>
      <c r="J209" s="332"/>
      <c r="K209" s="57"/>
      <c r="L209" s="199"/>
      <c r="M209" s="20" t="str">
        <f t="shared" si="57"/>
        <v>177</v>
      </c>
      <c r="N209" s="31">
        <f t="shared" si="58"/>
        <v>0</v>
      </c>
      <c r="O209" s="31">
        <f t="shared" si="59"/>
        <v>0</v>
      </c>
      <c r="P209" s="31">
        <f t="shared" si="60"/>
        <v>0</v>
      </c>
      <c r="Q209" s="31">
        <f t="shared" si="61"/>
        <v>0</v>
      </c>
      <c r="R209" s="31">
        <f t="shared" si="62"/>
        <v>0</v>
      </c>
      <c r="S209" s="58"/>
      <c r="T209" s="31">
        <f t="shared" si="63"/>
        <v>0</v>
      </c>
      <c r="U209" s="332"/>
      <c r="V209" s="199"/>
      <c r="W209" s="56"/>
      <c r="X209" s="20" t="str">
        <f t="shared" si="64"/>
        <v/>
      </c>
      <c r="Y209" s="31" t="str">
        <f t="shared" si="52"/>
        <v/>
      </c>
      <c r="Z209" s="31" t="str">
        <f t="shared" si="53"/>
        <v/>
      </c>
      <c r="AA209" s="31" t="str">
        <f t="shared" si="47"/>
        <v/>
      </c>
      <c r="AB209" s="31" t="str">
        <f t="shared" si="65"/>
        <v/>
      </c>
      <c r="AC209" s="31" t="str">
        <f t="shared" si="54"/>
        <v/>
      </c>
      <c r="AD209" s="58"/>
      <c r="AE209" s="31">
        <f t="shared" si="55"/>
        <v>0</v>
      </c>
      <c r="AF209" s="332"/>
      <c r="AG209" s="57"/>
    </row>
    <row r="210" spans="1:33" x14ac:dyDescent="0.2">
      <c r="A210" s="56"/>
      <c r="B210" s="20" t="str">
        <f t="shared" si="56"/>
        <v>178</v>
      </c>
      <c r="C210" s="31">
        <f t="shared" si="66"/>
        <v>0</v>
      </c>
      <c r="D210" s="31">
        <f t="shared" si="48"/>
        <v>0</v>
      </c>
      <c r="E210" s="31">
        <f t="shared" si="46"/>
        <v>0</v>
      </c>
      <c r="F210" s="31">
        <f t="shared" si="49"/>
        <v>0</v>
      </c>
      <c r="G210" s="31">
        <f t="shared" si="50"/>
        <v>0</v>
      </c>
      <c r="H210" s="58"/>
      <c r="I210" s="31">
        <f t="shared" si="51"/>
        <v>0</v>
      </c>
      <c r="J210" s="332"/>
      <c r="K210" s="57"/>
      <c r="L210" s="199"/>
      <c r="M210" s="20" t="str">
        <f t="shared" si="57"/>
        <v>178</v>
      </c>
      <c r="N210" s="31">
        <f t="shared" si="58"/>
        <v>0</v>
      </c>
      <c r="O210" s="31">
        <f t="shared" si="59"/>
        <v>0</v>
      </c>
      <c r="P210" s="31">
        <f t="shared" si="60"/>
        <v>0</v>
      </c>
      <c r="Q210" s="31">
        <f t="shared" si="61"/>
        <v>0</v>
      </c>
      <c r="R210" s="31">
        <f t="shared" si="62"/>
        <v>0</v>
      </c>
      <c r="S210" s="58"/>
      <c r="T210" s="31">
        <f t="shared" si="63"/>
        <v>0</v>
      </c>
      <c r="U210" s="332"/>
      <c r="V210" s="199"/>
      <c r="W210" s="56"/>
      <c r="X210" s="20" t="str">
        <f t="shared" si="64"/>
        <v/>
      </c>
      <c r="Y210" s="31" t="str">
        <f t="shared" si="52"/>
        <v/>
      </c>
      <c r="Z210" s="31" t="str">
        <f t="shared" si="53"/>
        <v/>
      </c>
      <c r="AA210" s="31" t="str">
        <f t="shared" si="47"/>
        <v/>
      </c>
      <c r="AB210" s="31" t="str">
        <f t="shared" si="65"/>
        <v/>
      </c>
      <c r="AC210" s="31" t="str">
        <f t="shared" si="54"/>
        <v/>
      </c>
      <c r="AD210" s="58"/>
      <c r="AE210" s="31">
        <f t="shared" si="55"/>
        <v>0</v>
      </c>
      <c r="AF210" s="332"/>
      <c r="AG210" s="57"/>
    </row>
    <row r="211" spans="1:33" x14ac:dyDescent="0.2">
      <c r="A211" s="56"/>
      <c r="B211" s="20" t="str">
        <f t="shared" si="56"/>
        <v>179</v>
      </c>
      <c r="C211" s="31">
        <f t="shared" si="66"/>
        <v>0</v>
      </c>
      <c r="D211" s="31">
        <f t="shared" si="48"/>
        <v>0</v>
      </c>
      <c r="E211" s="31">
        <f t="shared" si="46"/>
        <v>0</v>
      </c>
      <c r="F211" s="31">
        <f t="shared" si="49"/>
        <v>0</v>
      </c>
      <c r="G211" s="31">
        <f t="shared" si="50"/>
        <v>0</v>
      </c>
      <c r="H211" s="58"/>
      <c r="I211" s="31">
        <f t="shared" si="51"/>
        <v>0</v>
      </c>
      <c r="J211" s="332"/>
      <c r="K211" s="57"/>
      <c r="L211" s="199"/>
      <c r="M211" s="20" t="str">
        <f t="shared" si="57"/>
        <v>179</v>
      </c>
      <c r="N211" s="31">
        <f t="shared" si="58"/>
        <v>0</v>
      </c>
      <c r="O211" s="31">
        <f t="shared" si="59"/>
        <v>0</v>
      </c>
      <c r="P211" s="31">
        <f t="shared" si="60"/>
        <v>0</v>
      </c>
      <c r="Q211" s="31">
        <f t="shared" si="61"/>
        <v>0</v>
      </c>
      <c r="R211" s="31">
        <f t="shared" si="62"/>
        <v>0</v>
      </c>
      <c r="S211" s="58"/>
      <c r="T211" s="31">
        <f t="shared" si="63"/>
        <v>0</v>
      </c>
      <c r="U211" s="332"/>
      <c r="V211" s="199"/>
      <c r="W211" s="56"/>
      <c r="X211" s="20" t="str">
        <f t="shared" si="64"/>
        <v/>
      </c>
      <c r="Y211" s="31" t="str">
        <f t="shared" si="52"/>
        <v/>
      </c>
      <c r="Z211" s="31" t="str">
        <f t="shared" si="53"/>
        <v/>
      </c>
      <c r="AA211" s="31" t="str">
        <f t="shared" si="47"/>
        <v/>
      </c>
      <c r="AB211" s="31" t="str">
        <f t="shared" si="65"/>
        <v/>
      </c>
      <c r="AC211" s="31" t="str">
        <f t="shared" si="54"/>
        <v/>
      </c>
      <c r="AD211" s="58"/>
      <c r="AE211" s="31">
        <f t="shared" si="55"/>
        <v>0</v>
      </c>
      <c r="AF211" s="332"/>
      <c r="AG211" s="57"/>
    </row>
    <row r="212" spans="1:33" x14ac:dyDescent="0.2">
      <c r="A212" s="56"/>
      <c r="B212" s="20" t="str">
        <f t="shared" si="56"/>
        <v>180</v>
      </c>
      <c r="C212" s="31">
        <f t="shared" si="66"/>
        <v>0</v>
      </c>
      <c r="D212" s="31">
        <f t="shared" si="48"/>
        <v>0</v>
      </c>
      <c r="E212" s="31">
        <f t="shared" si="46"/>
        <v>0</v>
      </c>
      <c r="F212" s="31">
        <f t="shared" si="49"/>
        <v>0</v>
      </c>
      <c r="G212" s="31">
        <f t="shared" si="50"/>
        <v>0</v>
      </c>
      <c r="H212" s="58"/>
      <c r="I212" s="31">
        <f t="shared" si="51"/>
        <v>0</v>
      </c>
      <c r="J212" s="332"/>
      <c r="K212" s="57"/>
      <c r="L212" s="199"/>
      <c r="M212" s="20" t="str">
        <f t="shared" si="57"/>
        <v>180</v>
      </c>
      <c r="N212" s="31">
        <f t="shared" si="58"/>
        <v>0</v>
      </c>
      <c r="O212" s="31">
        <f t="shared" si="59"/>
        <v>0</v>
      </c>
      <c r="P212" s="31">
        <f t="shared" si="60"/>
        <v>0</v>
      </c>
      <c r="Q212" s="31">
        <f t="shared" si="61"/>
        <v>0</v>
      </c>
      <c r="R212" s="31">
        <f t="shared" si="62"/>
        <v>0</v>
      </c>
      <c r="S212" s="58"/>
      <c r="T212" s="31">
        <f t="shared" si="63"/>
        <v>0</v>
      </c>
      <c r="U212" s="332"/>
      <c r="V212" s="199"/>
      <c r="W212" s="56"/>
      <c r="X212" s="20" t="str">
        <f t="shared" si="64"/>
        <v/>
      </c>
      <c r="Y212" s="31" t="str">
        <f t="shared" si="52"/>
        <v/>
      </c>
      <c r="Z212" s="31" t="str">
        <f t="shared" si="53"/>
        <v/>
      </c>
      <c r="AA212" s="31" t="str">
        <f t="shared" si="47"/>
        <v/>
      </c>
      <c r="AB212" s="31" t="str">
        <f t="shared" si="65"/>
        <v/>
      </c>
      <c r="AC212" s="31" t="str">
        <f t="shared" si="54"/>
        <v/>
      </c>
      <c r="AD212" s="58"/>
      <c r="AE212" s="31">
        <f t="shared" si="55"/>
        <v>0</v>
      </c>
      <c r="AF212" s="332"/>
      <c r="AG212" s="57"/>
    </row>
    <row r="213" spans="1:33" x14ac:dyDescent="0.2">
      <c r="A213" s="56"/>
      <c r="B213" s="20" t="str">
        <f t="shared" si="56"/>
        <v>181</v>
      </c>
      <c r="C213" s="31">
        <f t="shared" si="66"/>
        <v>0</v>
      </c>
      <c r="D213" s="31">
        <f t="shared" si="48"/>
        <v>0</v>
      </c>
      <c r="E213" s="31">
        <f t="shared" si="46"/>
        <v>0</v>
      </c>
      <c r="F213" s="31">
        <f t="shared" si="49"/>
        <v>0</v>
      </c>
      <c r="G213" s="31">
        <f t="shared" si="50"/>
        <v>0</v>
      </c>
      <c r="H213" s="58"/>
      <c r="I213" s="31">
        <f t="shared" si="51"/>
        <v>0</v>
      </c>
      <c r="J213" s="332"/>
      <c r="K213" s="57"/>
      <c r="L213" s="199"/>
      <c r="M213" s="20" t="str">
        <f t="shared" si="57"/>
        <v>181</v>
      </c>
      <c r="N213" s="31">
        <f t="shared" si="58"/>
        <v>0</v>
      </c>
      <c r="O213" s="31">
        <f t="shared" si="59"/>
        <v>0</v>
      </c>
      <c r="P213" s="31">
        <f t="shared" si="60"/>
        <v>0</v>
      </c>
      <c r="Q213" s="31">
        <f t="shared" si="61"/>
        <v>0</v>
      </c>
      <c r="R213" s="31">
        <f t="shared" si="62"/>
        <v>0</v>
      </c>
      <c r="S213" s="58"/>
      <c r="T213" s="31">
        <f t="shared" si="63"/>
        <v>0</v>
      </c>
      <c r="U213" s="332"/>
      <c r="V213" s="199"/>
      <c r="W213" s="56"/>
      <c r="X213" s="20" t="str">
        <f t="shared" si="64"/>
        <v/>
      </c>
      <c r="Y213" s="31" t="str">
        <f t="shared" si="52"/>
        <v/>
      </c>
      <c r="Z213" s="31" t="str">
        <f t="shared" si="53"/>
        <v/>
      </c>
      <c r="AA213" s="31" t="str">
        <f t="shared" si="47"/>
        <v/>
      </c>
      <c r="AB213" s="31" t="str">
        <f t="shared" si="65"/>
        <v/>
      </c>
      <c r="AC213" s="31" t="str">
        <f t="shared" si="54"/>
        <v/>
      </c>
      <c r="AD213" s="58"/>
      <c r="AE213" s="31">
        <f t="shared" si="55"/>
        <v>0</v>
      </c>
      <c r="AF213" s="332"/>
      <c r="AG213" s="57"/>
    </row>
    <row r="214" spans="1:33" x14ac:dyDescent="0.2">
      <c r="A214" s="56"/>
      <c r="B214" s="20" t="str">
        <f t="shared" si="56"/>
        <v>182</v>
      </c>
      <c r="C214" s="31">
        <f t="shared" si="66"/>
        <v>0</v>
      </c>
      <c r="D214" s="31">
        <f t="shared" si="48"/>
        <v>0</v>
      </c>
      <c r="E214" s="31">
        <f t="shared" si="46"/>
        <v>0</v>
      </c>
      <c r="F214" s="31">
        <f>IF(B214="","",D214-G214)</f>
        <v>0</v>
      </c>
      <c r="G214" s="31">
        <f t="shared" si="50"/>
        <v>0</v>
      </c>
      <c r="H214" s="58"/>
      <c r="I214" s="31">
        <f t="shared" si="51"/>
        <v>0</v>
      </c>
      <c r="J214" s="332"/>
      <c r="K214" s="57"/>
      <c r="L214" s="199"/>
      <c r="M214" s="20" t="str">
        <f t="shared" si="57"/>
        <v>182</v>
      </c>
      <c r="N214" s="31">
        <f t="shared" si="58"/>
        <v>0</v>
      </c>
      <c r="O214" s="31">
        <f t="shared" si="59"/>
        <v>0</v>
      </c>
      <c r="P214" s="31">
        <f t="shared" si="60"/>
        <v>0</v>
      </c>
      <c r="Q214" s="31">
        <f t="shared" si="61"/>
        <v>0</v>
      </c>
      <c r="R214" s="31">
        <f t="shared" si="62"/>
        <v>0</v>
      </c>
      <c r="S214" s="58"/>
      <c r="T214" s="31">
        <f t="shared" si="63"/>
        <v>0</v>
      </c>
      <c r="U214" s="332"/>
      <c r="V214" s="199"/>
      <c r="W214" s="56"/>
      <c r="X214" s="20" t="str">
        <f t="shared" si="64"/>
        <v/>
      </c>
      <c r="Y214" s="31" t="str">
        <f t="shared" si="52"/>
        <v/>
      </c>
      <c r="Z214" s="31" t="str">
        <f t="shared" si="53"/>
        <v/>
      </c>
      <c r="AA214" s="31" t="str">
        <f t="shared" si="47"/>
        <v/>
      </c>
      <c r="AB214" s="31" t="str">
        <f t="shared" si="65"/>
        <v/>
      </c>
      <c r="AC214" s="31" t="str">
        <f t="shared" si="54"/>
        <v/>
      </c>
      <c r="AD214" s="58"/>
      <c r="AE214" s="31">
        <f t="shared" si="55"/>
        <v>0</v>
      </c>
      <c r="AF214" s="332"/>
      <c r="AG214" s="57"/>
    </row>
    <row r="215" spans="1:33" x14ac:dyDescent="0.2">
      <c r="A215" s="56"/>
      <c r="B215" s="20" t="str">
        <f t="shared" si="56"/>
        <v>183</v>
      </c>
      <c r="C215" s="31">
        <f t="shared" si="66"/>
        <v>0</v>
      </c>
      <c r="D215" s="31">
        <f t="shared" si="48"/>
        <v>0</v>
      </c>
      <c r="E215" s="31">
        <f t="shared" si="46"/>
        <v>0</v>
      </c>
      <c r="F215" s="31">
        <f t="shared" ref="F215:F278" si="67">IF(B215="","",D215-G215)</f>
        <v>0</v>
      </c>
      <c r="G215" s="31">
        <f t="shared" si="50"/>
        <v>0</v>
      </c>
      <c r="H215" s="58"/>
      <c r="I215" s="31">
        <f t="shared" si="51"/>
        <v>0</v>
      </c>
      <c r="J215" s="332"/>
      <c r="K215" s="57"/>
      <c r="L215" s="199"/>
      <c r="M215" s="20" t="str">
        <f t="shared" si="57"/>
        <v>183</v>
      </c>
      <c r="N215" s="31">
        <f t="shared" si="58"/>
        <v>0</v>
      </c>
      <c r="O215" s="31">
        <f t="shared" si="59"/>
        <v>0</v>
      </c>
      <c r="P215" s="31">
        <f t="shared" si="60"/>
        <v>0</v>
      </c>
      <c r="Q215" s="31">
        <f t="shared" si="61"/>
        <v>0</v>
      </c>
      <c r="R215" s="31">
        <f t="shared" si="62"/>
        <v>0</v>
      </c>
      <c r="S215" s="58"/>
      <c r="T215" s="31">
        <f t="shared" si="63"/>
        <v>0</v>
      </c>
      <c r="U215" s="332"/>
      <c r="V215" s="199"/>
      <c r="W215" s="56"/>
      <c r="X215" s="20" t="str">
        <f t="shared" si="64"/>
        <v/>
      </c>
      <c r="Y215" s="31" t="str">
        <f t="shared" si="52"/>
        <v/>
      </c>
      <c r="Z215" s="31" t="str">
        <f t="shared" si="53"/>
        <v/>
      </c>
      <c r="AA215" s="31" t="str">
        <f t="shared" si="47"/>
        <v/>
      </c>
      <c r="AB215" s="31" t="str">
        <f t="shared" ref="AB215:AB278" si="68">IF(X215="","",Z215-AC215)</f>
        <v/>
      </c>
      <c r="AC215" s="31" t="str">
        <f t="shared" si="54"/>
        <v/>
      </c>
      <c r="AD215" s="58"/>
      <c r="AE215" s="31">
        <f t="shared" si="55"/>
        <v>0</v>
      </c>
      <c r="AF215" s="332"/>
      <c r="AG215" s="57"/>
    </row>
    <row r="216" spans="1:33" x14ac:dyDescent="0.2">
      <c r="A216" s="56"/>
      <c r="B216" s="20" t="str">
        <f t="shared" si="56"/>
        <v>184</v>
      </c>
      <c r="C216" s="31">
        <f t="shared" si="66"/>
        <v>0</v>
      </c>
      <c r="D216" s="31">
        <f t="shared" si="48"/>
        <v>0</v>
      </c>
      <c r="E216" s="31">
        <f t="shared" si="46"/>
        <v>0</v>
      </c>
      <c r="F216" s="31">
        <f t="shared" si="67"/>
        <v>0</v>
      </c>
      <c r="G216" s="31">
        <f t="shared" si="50"/>
        <v>0</v>
      </c>
      <c r="H216" s="58"/>
      <c r="I216" s="31">
        <f t="shared" si="51"/>
        <v>0</v>
      </c>
      <c r="J216" s="332"/>
      <c r="K216" s="57"/>
      <c r="L216" s="199"/>
      <c r="M216" s="20" t="str">
        <f t="shared" si="57"/>
        <v>184</v>
      </c>
      <c r="N216" s="31">
        <f t="shared" si="58"/>
        <v>0</v>
      </c>
      <c r="O216" s="31">
        <f t="shared" si="59"/>
        <v>0</v>
      </c>
      <c r="P216" s="31">
        <f t="shared" si="60"/>
        <v>0</v>
      </c>
      <c r="Q216" s="31">
        <f t="shared" si="61"/>
        <v>0</v>
      </c>
      <c r="R216" s="31">
        <f t="shared" si="62"/>
        <v>0</v>
      </c>
      <c r="S216" s="58"/>
      <c r="T216" s="31">
        <f t="shared" si="63"/>
        <v>0</v>
      </c>
      <c r="U216" s="332"/>
      <c r="V216" s="199"/>
      <c r="W216" s="56"/>
      <c r="X216" s="20" t="str">
        <f t="shared" si="64"/>
        <v/>
      </c>
      <c r="Y216" s="31" t="str">
        <f t="shared" si="52"/>
        <v/>
      </c>
      <c r="Z216" s="31" t="str">
        <f t="shared" si="53"/>
        <v/>
      </c>
      <c r="AA216" s="31" t="str">
        <f t="shared" si="47"/>
        <v/>
      </c>
      <c r="AB216" s="31" t="str">
        <f t="shared" si="68"/>
        <v/>
      </c>
      <c r="AC216" s="31" t="str">
        <f t="shared" si="54"/>
        <v/>
      </c>
      <c r="AD216" s="58"/>
      <c r="AE216" s="31">
        <f t="shared" si="55"/>
        <v>0</v>
      </c>
      <c r="AF216" s="332"/>
      <c r="AG216" s="57"/>
    </row>
    <row r="217" spans="1:33" x14ac:dyDescent="0.2">
      <c r="A217" s="56"/>
      <c r="B217" s="20" t="str">
        <f t="shared" si="56"/>
        <v>185</v>
      </c>
      <c r="C217" s="31">
        <f t="shared" si="66"/>
        <v>0</v>
      </c>
      <c r="D217" s="31">
        <f t="shared" si="48"/>
        <v>0</v>
      </c>
      <c r="E217" s="31">
        <f t="shared" si="46"/>
        <v>0</v>
      </c>
      <c r="F217" s="31">
        <f t="shared" si="67"/>
        <v>0</v>
      </c>
      <c r="G217" s="31">
        <f t="shared" si="50"/>
        <v>0</v>
      </c>
      <c r="H217" s="58"/>
      <c r="I217" s="31">
        <f t="shared" si="51"/>
        <v>0</v>
      </c>
      <c r="J217" s="332"/>
      <c r="K217" s="57"/>
      <c r="L217" s="199"/>
      <c r="M217" s="20" t="str">
        <f t="shared" si="57"/>
        <v>185</v>
      </c>
      <c r="N217" s="31">
        <f t="shared" si="58"/>
        <v>0</v>
      </c>
      <c r="O217" s="31">
        <f t="shared" si="59"/>
        <v>0</v>
      </c>
      <c r="P217" s="31">
        <f t="shared" si="60"/>
        <v>0</v>
      </c>
      <c r="Q217" s="31">
        <f t="shared" si="61"/>
        <v>0</v>
      </c>
      <c r="R217" s="31">
        <f t="shared" si="62"/>
        <v>0</v>
      </c>
      <c r="S217" s="58"/>
      <c r="T217" s="31">
        <f t="shared" si="63"/>
        <v>0</v>
      </c>
      <c r="U217" s="332"/>
      <c r="V217" s="199"/>
      <c r="W217" s="56"/>
      <c r="X217" s="20" t="str">
        <f t="shared" si="64"/>
        <v/>
      </c>
      <c r="Y217" s="31" t="str">
        <f t="shared" si="52"/>
        <v/>
      </c>
      <c r="Z217" s="31" t="str">
        <f t="shared" si="53"/>
        <v/>
      </c>
      <c r="AA217" s="31" t="str">
        <f t="shared" si="47"/>
        <v/>
      </c>
      <c r="AB217" s="31" t="str">
        <f t="shared" si="68"/>
        <v/>
      </c>
      <c r="AC217" s="31" t="str">
        <f t="shared" si="54"/>
        <v/>
      </c>
      <c r="AD217" s="58"/>
      <c r="AE217" s="31">
        <f t="shared" si="55"/>
        <v>0</v>
      </c>
      <c r="AF217" s="332"/>
      <c r="AG217" s="57"/>
    </row>
    <row r="218" spans="1:33" x14ac:dyDescent="0.2">
      <c r="A218" s="56"/>
      <c r="B218" s="20" t="str">
        <f t="shared" si="56"/>
        <v>186</v>
      </c>
      <c r="C218" s="31">
        <f t="shared" si="66"/>
        <v>0</v>
      </c>
      <c r="D218" s="31">
        <f t="shared" si="48"/>
        <v>0</v>
      </c>
      <c r="E218" s="31">
        <f t="shared" si="46"/>
        <v>0</v>
      </c>
      <c r="F218" s="31">
        <f t="shared" si="67"/>
        <v>0</v>
      </c>
      <c r="G218" s="31">
        <f t="shared" si="50"/>
        <v>0</v>
      </c>
      <c r="H218" s="58"/>
      <c r="I218" s="31">
        <f t="shared" si="51"/>
        <v>0</v>
      </c>
      <c r="J218" s="332"/>
      <c r="K218" s="57"/>
      <c r="L218" s="199"/>
      <c r="M218" s="20" t="str">
        <f t="shared" si="57"/>
        <v>186</v>
      </c>
      <c r="N218" s="31">
        <f t="shared" si="58"/>
        <v>0</v>
      </c>
      <c r="O218" s="31">
        <f t="shared" si="59"/>
        <v>0</v>
      </c>
      <c r="P218" s="31">
        <f t="shared" si="60"/>
        <v>0</v>
      </c>
      <c r="Q218" s="31">
        <f t="shared" si="61"/>
        <v>0</v>
      </c>
      <c r="R218" s="31">
        <f t="shared" si="62"/>
        <v>0</v>
      </c>
      <c r="S218" s="58"/>
      <c r="T218" s="31">
        <f t="shared" si="63"/>
        <v>0</v>
      </c>
      <c r="U218" s="332"/>
      <c r="V218" s="199"/>
      <c r="W218" s="56"/>
      <c r="X218" s="20" t="str">
        <f t="shared" si="64"/>
        <v/>
      </c>
      <c r="Y218" s="31" t="str">
        <f t="shared" si="52"/>
        <v/>
      </c>
      <c r="Z218" s="31" t="str">
        <f t="shared" si="53"/>
        <v/>
      </c>
      <c r="AA218" s="31" t="str">
        <f t="shared" si="47"/>
        <v/>
      </c>
      <c r="AB218" s="31" t="str">
        <f t="shared" si="68"/>
        <v/>
      </c>
      <c r="AC218" s="31" t="str">
        <f t="shared" si="54"/>
        <v/>
      </c>
      <c r="AD218" s="58"/>
      <c r="AE218" s="31">
        <f t="shared" si="55"/>
        <v>0</v>
      </c>
      <c r="AF218" s="332"/>
      <c r="AG218" s="57"/>
    </row>
    <row r="219" spans="1:33" x14ac:dyDescent="0.2">
      <c r="A219" s="56"/>
      <c r="B219" s="20" t="str">
        <f t="shared" si="56"/>
        <v>187</v>
      </c>
      <c r="C219" s="31">
        <f t="shared" si="66"/>
        <v>0</v>
      </c>
      <c r="D219" s="31">
        <f t="shared" si="48"/>
        <v>0</v>
      </c>
      <c r="E219" s="31">
        <f t="shared" si="46"/>
        <v>0</v>
      </c>
      <c r="F219" s="31">
        <f t="shared" si="67"/>
        <v>0</v>
      </c>
      <c r="G219" s="31">
        <f t="shared" si="50"/>
        <v>0</v>
      </c>
      <c r="H219" s="58"/>
      <c r="I219" s="31">
        <f t="shared" si="51"/>
        <v>0</v>
      </c>
      <c r="J219" s="332"/>
      <c r="K219" s="57"/>
      <c r="L219" s="199"/>
      <c r="M219" s="20" t="str">
        <f t="shared" si="57"/>
        <v>187</v>
      </c>
      <c r="N219" s="31">
        <f t="shared" si="58"/>
        <v>0</v>
      </c>
      <c r="O219" s="31">
        <f t="shared" si="59"/>
        <v>0</v>
      </c>
      <c r="P219" s="31">
        <f t="shared" si="60"/>
        <v>0</v>
      </c>
      <c r="Q219" s="31">
        <f t="shared" si="61"/>
        <v>0</v>
      </c>
      <c r="R219" s="31">
        <f t="shared" si="62"/>
        <v>0</v>
      </c>
      <c r="S219" s="58"/>
      <c r="T219" s="31">
        <f t="shared" si="63"/>
        <v>0</v>
      </c>
      <c r="U219" s="332"/>
      <c r="V219" s="199"/>
      <c r="W219" s="56"/>
      <c r="X219" s="20" t="str">
        <f t="shared" si="64"/>
        <v/>
      </c>
      <c r="Y219" s="31" t="str">
        <f t="shared" si="52"/>
        <v/>
      </c>
      <c r="Z219" s="31" t="str">
        <f t="shared" si="53"/>
        <v/>
      </c>
      <c r="AA219" s="31" t="str">
        <f t="shared" si="47"/>
        <v/>
      </c>
      <c r="AB219" s="31" t="str">
        <f t="shared" si="68"/>
        <v/>
      </c>
      <c r="AC219" s="31" t="str">
        <f t="shared" si="54"/>
        <v/>
      </c>
      <c r="AD219" s="58"/>
      <c r="AE219" s="31">
        <f t="shared" si="55"/>
        <v>0</v>
      </c>
      <c r="AF219" s="332"/>
      <c r="AG219" s="57"/>
    </row>
    <row r="220" spans="1:33" x14ac:dyDescent="0.2">
      <c r="A220" s="56"/>
      <c r="B220" s="20" t="str">
        <f t="shared" si="56"/>
        <v>188</v>
      </c>
      <c r="C220" s="31">
        <f t="shared" si="66"/>
        <v>0</v>
      </c>
      <c r="D220" s="31">
        <f t="shared" si="48"/>
        <v>0</v>
      </c>
      <c r="E220" s="31">
        <f t="shared" si="46"/>
        <v>0</v>
      </c>
      <c r="F220" s="31">
        <f t="shared" si="67"/>
        <v>0</v>
      </c>
      <c r="G220" s="31">
        <f t="shared" si="50"/>
        <v>0</v>
      </c>
      <c r="H220" s="58"/>
      <c r="I220" s="31">
        <f t="shared" si="51"/>
        <v>0</v>
      </c>
      <c r="J220" s="332"/>
      <c r="K220" s="57"/>
      <c r="L220" s="199"/>
      <c r="M220" s="20" t="str">
        <f t="shared" si="57"/>
        <v>188</v>
      </c>
      <c r="N220" s="31">
        <f t="shared" si="58"/>
        <v>0</v>
      </c>
      <c r="O220" s="31">
        <f t="shared" si="59"/>
        <v>0</v>
      </c>
      <c r="P220" s="31">
        <f t="shared" si="60"/>
        <v>0</v>
      </c>
      <c r="Q220" s="31">
        <f t="shared" si="61"/>
        <v>0</v>
      </c>
      <c r="R220" s="31">
        <f t="shared" si="62"/>
        <v>0</v>
      </c>
      <c r="S220" s="58"/>
      <c r="T220" s="31">
        <f t="shared" si="63"/>
        <v>0</v>
      </c>
      <c r="U220" s="332"/>
      <c r="V220" s="199"/>
      <c r="W220" s="56"/>
      <c r="X220" s="20" t="str">
        <f t="shared" si="64"/>
        <v/>
      </c>
      <c r="Y220" s="31" t="str">
        <f t="shared" si="52"/>
        <v/>
      </c>
      <c r="Z220" s="31" t="str">
        <f t="shared" si="53"/>
        <v/>
      </c>
      <c r="AA220" s="31" t="str">
        <f t="shared" si="47"/>
        <v/>
      </c>
      <c r="AB220" s="31" t="str">
        <f t="shared" si="68"/>
        <v/>
      </c>
      <c r="AC220" s="31" t="str">
        <f t="shared" si="54"/>
        <v/>
      </c>
      <c r="AD220" s="58"/>
      <c r="AE220" s="31">
        <f t="shared" si="55"/>
        <v>0</v>
      </c>
      <c r="AF220" s="332"/>
      <c r="AG220" s="57"/>
    </row>
    <row r="221" spans="1:33" x14ac:dyDescent="0.2">
      <c r="A221" s="56"/>
      <c r="B221" s="20" t="str">
        <f t="shared" si="56"/>
        <v>189</v>
      </c>
      <c r="C221" s="31">
        <f t="shared" si="66"/>
        <v>0</v>
      </c>
      <c r="D221" s="31">
        <f t="shared" si="48"/>
        <v>0</v>
      </c>
      <c r="E221" s="31">
        <f t="shared" si="46"/>
        <v>0</v>
      </c>
      <c r="F221" s="31">
        <f t="shared" si="67"/>
        <v>0</v>
      </c>
      <c r="G221" s="31">
        <f t="shared" si="50"/>
        <v>0</v>
      </c>
      <c r="H221" s="58"/>
      <c r="I221" s="31">
        <f t="shared" si="51"/>
        <v>0</v>
      </c>
      <c r="J221" s="332"/>
      <c r="K221" s="57"/>
      <c r="L221" s="199"/>
      <c r="M221" s="20" t="str">
        <f t="shared" si="57"/>
        <v>189</v>
      </c>
      <c r="N221" s="31">
        <f t="shared" si="58"/>
        <v>0</v>
      </c>
      <c r="O221" s="31">
        <f t="shared" si="59"/>
        <v>0</v>
      </c>
      <c r="P221" s="31">
        <f t="shared" si="60"/>
        <v>0</v>
      </c>
      <c r="Q221" s="31">
        <f t="shared" si="61"/>
        <v>0</v>
      </c>
      <c r="R221" s="31">
        <f t="shared" si="62"/>
        <v>0</v>
      </c>
      <c r="S221" s="58"/>
      <c r="T221" s="31">
        <f t="shared" si="63"/>
        <v>0</v>
      </c>
      <c r="U221" s="332"/>
      <c r="V221" s="199"/>
      <c r="W221" s="56"/>
      <c r="X221" s="20" t="str">
        <f t="shared" si="64"/>
        <v/>
      </c>
      <c r="Y221" s="31" t="str">
        <f t="shared" si="52"/>
        <v/>
      </c>
      <c r="Z221" s="31" t="str">
        <f t="shared" si="53"/>
        <v/>
      </c>
      <c r="AA221" s="31" t="str">
        <f t="shared" si="47"/>
        <v/>
      </c>
      <c r="AB221" s="31" t="str">
        <f t="shared" si="68"/>
        <v/>
      </c>
      <c r="AC221" s="31" t="str">
        <f t="shared" si="54"/>
        <v/>
      </c>
      <c r="AD221" s="58"/>
      <c r="AE221" s="31">
        <f t="shared" si="55"/>
        <v>0</v>
      </c>
      <c r="AF221" s="332"/>
      <c r="AG221" s="57"/>
    </row>
    <row r="222" spans="1:33" x14ac:dyDescent="0.2">
      <c r="A222" s="56"/>
      <c r="B222" s="20" t="str">
        <f t="shared" si="56"/>
        <v>190</v>
      </c>
      <c r="C222" s="31">
        <f t="shared" si="66"/>
        <v>0</v>
      </c>
      <c r="D222" s="31">
        <f t="shared" si="48"/>
        <v>0</v>
      </c>
      <c r="E222" s="31">
        <f t="shared" si="46"/>
        <v>0</v>
      </c>
      <c r="F222" s="31">
        <f t="shared" si="67"/>
        <v>0</v>
      </c>
      <c r="G222" s="31">
        <f t="shared" si="50"/>
        <v>0</v>
      </c>
      <c r="H222" s="58"/>
      <c r="I222" s="31">
        <f t="shared" si="51"/>
        <v>0</v>
      </c>
      <c r="J222" s="332"/>
      <c r="K222" s="57"/>
      <c r="L222" s="199"/>
      <c r="M222" s="20" t="str">
        <f t="shared" si="57"/>
        <v>190</v>
      </c>
      <c r="N222" s="31">
        <f t="shared" si="58"/>
        <v>0</v>
      </c>
      <c r="O222" s="31">
        <f t="shared" si="59"/>
        <v>0</v>
      </c>
      <c r="P222" s="31">
        <f t="shared" si="60"/>
        <v>0</v>
      </c>
      <c r="Q222" s="31">
        <f t="shared" si="61"/>
        <v>0</v>
      </c>
      <c r="R222" s="31">
        <f t="shared" si="62"/>
        <v>0</v>
      </c>
      <c r="S222" s="58"/>
      <c r="T222" s="31">
        <f t="shared" si="63"/>
        <v>0</v>
      </c>
      <c r="U222" s="332"/>
      <c r="V222" s="199"/>
      <c r="W222" s="56"/>
      <c r="X222" s="20" t="str">
        <f t="shared" si="64"/>
        <v/>
      </c>
      <c r="Y222" s="31" t="str">
        <f t="shared" si="52"/>
        <v/>
      </c>
      <c r="Z222" s="31" t="str">
        <f t="shared" si="53"/>
        <v/>
      </c>
      <c r="AA222" s="31" t="str">
        <f t="shared" si="47"/>
        <v/>
      </c>
      <c r="AB222" s="31" t="str">
        <f t="shared" si="68"/>
        <v/>
      </c>
      <c r="AC222" s="31" t="str">
        <f t="shared" si="54"/>
        <v/>
      </c>
      <c r="AD222" s="58"/>
      <c r="AE222" s="31">
        <f t="shared" si="55"/>
        <v>0</v>
      </c>
      <c r="AF222" s="332"/>
      <c r="AG222" s="57"/>
    </row>
    <row r="223" spans="1:33" x14ac:dyDescent="0.2">
      <c r="A223" s="56"/>
      <c r="B223" s="20" t="str">
        <f t="shared" si="56"/>
        <v>191</v>
      </c>
      <c r="C223" s="31">
        <f t="shared" si="66"/>
        <v>0</v>
      </c>
      <c r="D223" s="31">
        <f t="shared" si="48"/>
        <v>0</v>
      </c>
      <c r="E223" s="31">
        <f t="shared" si="46"/>
        <v>0</v>
      </c>
      <c r="F223" s="31">
        <f t="shared" si="67"/>
        <v>0</v>
      </c>
      <c r="G223" s="31">
        <f t="shared" si="50"/>
        <v>0</v>
      </c>
      <c r="H223" s="58"/>
      <c r="I223" s="31">
        <f t="shared" si="51"/>
        <v>0</v>
      </c>
      <c r="J223" s="332"/>
      <c r="K223" s="57"/>
      <c r="L223" s="199"/>
      <c r="M223" s="20" t="str">
        <f t="shared" si="57"/>
        <v>191</v>
      </c>
      <c r="N223" s="31">
        <f t="shared" si="58"/>
        <v>0</v>
      </c>
      <c r="O223" s="31">
        <f t="shared" si="59"/>
        <v>0</v>
      </c>
      <c r="P223" s="31">
        <f t="shared" si="60"/>
        <v>0</v>
      </c>
      <c r="Q223" s="31">
        <f t="shared" si="61"/>
        <v>0</v>
      </c>
      <c r="R223" s="31">
        <f t="shared" si="62"/>
        <v>0</v>
      </c>
      <c r="S223" s="58"/>
      <c r="T223" s="31">
        <f t="shared" si="63"/>
        <v>0</v>
      </c>
      <c r="U223" s="332"/>
      <c r="V223" s="199"/>
      <c r="W223" s="56"/>
      <c r="X223" s="20" t="str">
        <f t="shared" si="64"/>
        <v/>
      </c>
      <c r="Y223" s="31" t="str">
        <f t="shared" si="52"/>
        <v/>
      </c>
      <c r="Z223" s="31" t="str">
        <f t="shared" si="53"/>
        <v/>
      </c>
      <c r="AA223" s="31" t="str">
        <f t="shared" si="47"/>
        <v/>
      </c>
      <c r="AB223" s="31" t="str">
        <f t="shared" si="68"/>
        <v/>
      </c>
      <c r="AC223" s="31" t="str">
        <f t="shared" si="54"/>
        <v/>
      </c>
      <c r="AD223" s="58"/>
      <c r="AE223" s="31">
        <f t="shared" si="55"/>
        <v>0</v>
      </c>
      <c r="AF223" s="332"/>
      <c r="AG223" s="57"/>
    </row>
    <row r="224" spans="1:33" x14ac:dyDescent="0.2">
      <c r="A224" s="56"/>
      <c r="B224" s="20" t="str">
        <f t="shared" si="56"/>
        <v>192</v>
      </c>
      <c r="C224" s="31">
        <f t="shared" si="66"/>
        <v>0</v>
      </c>
      <c r="D224" s="31">
        <f t="shared" si="48"/>
        <v>0</v>
      </c>
      <c r="E224" s="31">
        <f t="shared" si="46"/>
        <v>0</v>
      </c>
      <c r="F224" s="31">
        <f t="shared" si="67"/>
        <v>0</v>
      </c>
      <c r="G224" s="31">
        <f t="shared" si="50"/>
        <v>0</v>
      </c>
      <c r="H224" s="58"/>
      <c r="I224" s="31">
        <f t="shared" si="51"/>
        <v>0</v>
      </c>
      <c r="J224" s="332"/>
      <c r="K224" s="57"/>
      <c r="L224" s="199"/>
      <c r="M224" s="20" t="str">
        <f t="shared" si="57"/>
        <v>192</v>
      </c>
      <c r="N224" s="31">
        <f t="shared" si="58"/>
        <v>0</v>
      </c>
      <c r="O224" s="31">
        <f t="shared" si="59"/>
        <v>0</v>
      </c>
      <c r="P224" s="31">
        <f t="shared" si="60"/>
        <v>0</v>
      </c>
      <c r="Q224" s="31">
        <f t="shared" si="61"/>
        <v>0</v>
      </c>
      <c r="R224" s="31">
        <f t="shared" si="62"/>
        <v>0</v>
      </c>
      <c r="S224" s="58"/>
      <c r="T224" s="31">
        <f t="shared" si="63"/>
        <v>0</v>
      </c>
      <c r="U224" s="332"/>
      <c r="V224" s="199"/>
      <c r="W224" s="56"/>
      <c r="X224" s="20" t="str">
        <f t="shared" si="64"/>
        <v/>
      </c>
      <c r="Y224" s="31" t="str">
        <f t="shared" si="52"/>
        <v/>
      </c>
      <c r="Z224" s="31" t="str">
        <f t="shared" si="53"/>
        <v/>
      </c>
      <c r="AA224" s="31" t="str">
        <f t="shared" si="47"/>
        <v/>
      </c>
      <c r="AB224" s="31" t="str">
        <f t="shared" si="68"/>
        <v/>
      </c>
      <c r="AC224" s="31" t="str">
        <f t="shared" si="54"/>
        <v/>
      </c>
      <c r="AD224" s="58"/>
      <c r="AE224" s="31">
        <f t="shared" si="55"/>
        <v>0</v>
      </c>
      <c r="AF224" s="332"/>
      <c r="AG224" s="57"/>
    </row>
    <row r="225" spans="1:33" x14ac:dyDescent="0.2">
      <c r="A225" s="56"/>
      <c r="B225" s="20" t="str">
        <f t="shared" si="56"/>
        <v>193</v>
      </c>
      <c r="C225" s="31">
        <f t="shared" si="66"/>
        <v>0</v>
      </c>
      <c r="D225" s="31">
        <f t="shared" si="48"/>
        <v>0</v>
      </c>
      <c r="E225" s="31">
        <f t="shared" ref="E225:E288" si="69">IF(B225="","",IF(VALUE(B225)=(E$19*E$17),C225-F225-H225,0))</f>
        <v>0</v>
      </c>
      <c r="F225" s="31">
        <f t="shared" si="67"/>
        <v>0</v>
      </c>
      <c r="G225" s="31">
        <f t="shared" si="50"/>
        <v>0</v>
      </c>
      <c r="H225" s="58"/>
      <c r="I225" s="31">
        <f t="shared" si="51"/>
        <v>0</v>
      </c>
      <c r="J225" s="332"/>
      <c r="K225" s="57"/>
      <c r="L225" s="199"/>
      <c r="M225" s="20" t="str">
        <f t="shared" si="57"/>
        <v>193</v>
      </c>
      <c r="N225" s="31">
        <f t="shared" si="58"/>
        <v>0</v>
      </c>
      <c r="O225" s="31">
        <f t="shared" si="59"/>
        <v>0</v>
      </c>
      <c r="P225" s="31">
        <f t="shared" si="60"/>
        <v>0</v>
      </c>
      <c r="Q225" s="31">
        <f t="shared" si="61"/>
        <v>0</v>
      </c>
      <c r="R225" s="31">
        <f t="shared" si="62"/>
        <v>0</v>
      </c>
      <c r="S225" s="58"/>
      <c r="T225" s="31">
        <f t="shared" si="63"/>
        <v>0</v>
      </c>
      <c r="U225" s="332"/>
      <c r="V225" s="199"/>
      <c r="W225" s="56"/>
      <c r="X225" s="20" t="str">
        <f t="shared" si="64"/>
        <v/>
      </c>
      <c r="Y225" s="31" t="str">
        <f t="shared" si="52"/>
        <v/>
      </c>
      <c r="Z225" s="31" t="str">
        <f t="shared" si="53"/>
        <v/>
      </c>
      <c r="AA225" s="31" t="str">
        <f t="shared" ref="AA225:AA288" si="70">IF(X225="","",IF(VALUE(X225)=(AA$19*AA$17),Y225-AB225-AD225,0))</f>
        <v/>
      </c>
      <c r="AB225" s="31" t="str">
        <f t="shared" si="68"/>
        <v/>
      </c>
      <c r="AC225" s="31" t="str">
        <f t="shared" si="54"/>
        <v/>
      </c>
      <c r="AD225" s="58"/>
      <c r="AE225" s="31">
        <f t="shared" si="55"/>
        <v>0</v>
      </c>
      <c r="AF225" s="332"/>
      <c r="AG225" s="57"/>
    </row>
    <row r="226" spans="1:33" x14ac:dyDescent="0.2">
      <c r="A226" s="56"/>
      <c r="B226" s="20" t="str">
        <f t="shared" si="56"/>
        <v>194</v>
      </c>
      <c r="C226" s="31">
        <f t="shared" si="66"/>
        <v>0</v>
      </c>
      <c r="D226" s="31">
        <f t="shared" ref="D226:D289" si="71">IF(B226="","",IF(AND(C226&gt;0,((1+E$15/E$17)*C226)&gt;=E$18),E$18,IF(C226&gt;0,(1+(E$15/E$17))*C226,0)))</f>
        <v>0</v>
      </c>
      <c r="E226" s="31">
        <f t="shared" si="69"/>
        <v>0</v>
      </c>
      <c r="F226" s="31">
        <f t="shared" si="67"/>
        <v>0</v>
      </c>
      <c r="G226" s="31">
        <f t="shared" ref="G226:G289" si="72">IF(B226="","",IF(C226&gt;0,(C226*(E$15/E$17)),0))</f>
        <v>0</v>
      </c>
      <c r="H226" s="58"/>
      <c r="I226" s="31">
        <f t="shared" ref="I226:I289" si="73">IF(I225&lt;0.1,0,C226-E226-F226-H226)</f>
        <v>0</v>
      </c>
      <c r="J226" s="332"/>
      <c r="K226" s="57"/>
      <c r="L226" s="199"/>
      <c r="M226" s="20" t="str">
        <f t="shared" si="57"/>
        <v>194</v>
      </c>
      <c r="N226" s="31">
        <f t="shared" si="58"/>
        <v>0</v>
      </c>
      <c r="O226" s="31">
        <f t="shared" si="59"/>
        <v>0</v>
      </c>
      <c r="P226" s="31">
        <f t="shared" si="60"/>
        <v>0</v>
      </c>
      <c r="Q226" s="31">
        <f t="shared" si="61"/>
        <v>0</v>
      </c>
      <c r="R226" s="31">
        <f t="shared" si="62"/>
        <v>0</v>
      </c>
      <c r="S226" s="58"/>
      <c r="T226" s="31">
        <f t="shared" si="63"/>
        <v>0</v>
      </c>
      <c r="U226" s="332"/>
      <c r="V226" s="199"/>
      <c r="W226" s="56"/>
      <c r="X226" s="20" t="str">
        <f t="shared" si="64"/>
        <v/>
      </c>
      <c r="Y226" s="31" t="str">
        <f t="shared" ref="Y226:Y289" si="74">IF(X226="","",IF(Y225-AA225-AB225-AD225&gt;0,Y225-AA225-AB225-AD225, 0))</f>
        <v/>
      </c>
      <c r="Z226" s="31" t="str">
        <f t="shared" ref="Z226:Z289" si="75">IF(X226="","",IF(AND(Y226&gt;0,((1+AA$15/AA$17)*Y226)&gt;=AA$18),AA$18,IF(Y226&gt;0,(1+(AA$15/AA$17))*Y226,0)))</f>
        <v/>
      </c>
      <c r="AA226" s="31" t="str">
        <f t="shared" si="70"/>
        <v/>
      </c>
      <c r="AB226" s="31" t="str">
        <f t="shared" si="68"/>
        <v/>
      </c>
      <c r="AC226" s="31" t="str">
        <f t="shared" ref="AC226:AC289" si="76">IF(X226="","",IF(Y226&gt;0,(Y226*(AA$15/AA$17)),0))</f>
        <v/>
      </c>
      <c r="AD226" s="58"/>
      <c r="AE226" s="31">
        <f t="shared" ref="AE226:AE289" si="77">IF(AE225&lt;0.1,0,Y226-AA226-AB226-AD226)</f>
        <v>0</v>
      </c>
      <c r="AF226" s="332"/>
      <c r="AG226" s="57"/>
    </row>
    <row r="227" spans="1:33" x14ac:dyDescent="0.2">
      <c r="A227" s="56"/>
      <c r="B227" s="20" t="str">
        <f t="shared" ref="B227:B290" si="78">IF(B226&lt;&gt;"",IF(VALUE(B226)&lt;H$14,TEXT(VALUE(B226)+1,0),""),"")</f>
        <v>195</v>
      </c>
      <c r="C227" s="31">
        <f t="shared" si="66"/>
        <v>0</v>
      </c>
      <c r="D227" s="31">
        <f t="shared" si="71"/>
        <v>0</v>
      </c>
      <c r="E227" s="31">
        <f t="shared" si="69"/>
        <v>0</v>
      </c>
      <c r="F227" s="31">
        <f t="shared" si="67"/>
        <v>0</v>
      </c>
      <c r="G227" s="31">
        <f t="shared" si="72"/>
        <v>0</v>
      </c>
      <c r="H227" s="58"/>
      <c r="I227" s="31">
        <f t="shared" si="73"/>
        <v>0</v>
      </c>
      <c r="J227" s="332"/>
      <c r="K227" s="57"/>
      <c r="L227" s="199"/>
      <c r="M227" s="20" t="str">
        <f t="shared" ref="M227:M290" si="79">IF(M226&lt;&gt;"",IF(VALUE(M226)&lt;S$14,TEXT(VALUE(M226)+1,0),""),"")</f>
        <v>195</v>
      </c>
      <c r="N227" s="31">
        <f t="shared" ref="N227:N290" si="80">IF(M227="","",IF(N226-P226-Q226-S226&gt;0,N226-P226-Q226-S226, 0))</f>
        <v>0</v>
      </c>
      <c r="O227" s="31">
        <f t="shared" ref="O227:O290" si="81">IF(M227="","",IF(AND(N227&gt;0,((1+P$15/P$17)*N227)&gt;=P$18),P$18,IF(N227&gt;0,(1+(P$15/P$17))*N227,0)))</f>
        <v>0</v>
      </c>
      <c r="P227" s="31">
        <f t="shared" ref="P227:P290" si="82">IF(M227="","",IF(VALUE(M227)=(P$19*P$17),N227-Q227-S227,0))</f>
        <v>0</v>
      </c>
      <c r="Q227" s="31">
        <f t="shared" ref="Q227:Q290" si="83">IF(M227="","",O227-R227)</f>
        <v>0</v>
      </c>
      <c r="R227" s="31">
        <f t="shared" ref="R227:R290" si="84">IF(M227="","",IF(N227&gt;0,(N227*(P$15/P$17)),0))</f>
        <v>0</v>
      </c>
      <c r="S227" s="58"/>
      <c r="T227" s="31">
        <f t="shared" ref="T227:T290" si="85">IF(T226&lt;0.1,0,N227-P227-Q227-S227)</f>
        <v>0</v>
      </c>
      <c r="U227" s="332"/>
      <c r="V227" s="199"/>
      <c r="W227" s="56"/>
      <c r="X227" s="20" t="str">
        <f t="shared" ref="X227:X290" si="86">IF(X226&lt;&gt;"",IF(VALUE(X226)&lt;AD$14,TEXT(VALUE(X226)+1,0),""),"")</f>
        <v/>
      </c>
      <c r="Y227" s="31" t="str">
        <f t="shared" si="74"/>
        <v/>
      </c>
      <c r="Z227" s="31" t="str">
        <f t="shared" si="75"/>
        <v/>
      </c>
      <c r="AA227" s="31" t="str">
        <f t="shared" si="70"/>
        <v/>
      </c>
      <c r="AB227" s="31" t="str">
        <f t="shared" si="68"/>
        <v/>
      </c>
      <c r="AC227" s="31" t="str">
        <f t="shared" si="76"/>
        <v/>
      </c>
      <c r="AD227" s="58"/>
      <c r="AE227" s="31">
        <f t="shared" si="77"/>
        <v>0</v>
      </c>
      <c r="AF227" s="332"/>
      <c r="AG227" s="57"/>
    </row>
    <row r="228" spans="1:33" x14ac:dyDescent="0.2">
      <c r="A228" s="56"/>
      <c r="B228" s="20" t="str">
        <f t="shared" si="78"/>
        <v>196</v>
      </c>
      <c r="C228" s="31">
        <f t="shared" si="66"/>
        <v>0</v>
      </c>
      <c r="D228" s="31">
        <f t="shared" si="71"/>
        <v>0</v>
      </c>
      <c r="E228" s="31">
        <f t="shared" si="69"/>
        <v>0</v>
      </c>
      <c r="F228" s="31">
        <f t="shared" si="67"/>
        <v>0</v>
      </c>
      <c r="G228" s="31">
        <f t="shared" si="72"/>
        <v>0</v>
      </c>
      <c r="H228" s="58"/>
      <c r="I228" s="31">
        <f t="shared" si="73"/>
        <v>0</v>
      </c>
      <c r="J228" s="332"/>
      <c r="K228" s="57"/>
      <c r="L228" s="199"/>
      <c r="M228" s="20" t="str">
        <f t="shared" si="79"/>
        <v>196</v>
      </c>
      <c r="N228" s="31">
        <f t="shared" si="80"/>
        <v>0</v>
      </c>
      <c r="O228" s="31">
        <f t="shared" si="81"/>
        <v>0</v>
      </c>
      <c r="P228" s="31">
        <f t="shared" si="82"/>
        <v>0</v>
      </c>
      <c r="Q228" s="31">
        <f t="shared" si="83"/>
        <v>0</v>
      </c>
      <c r="R228" s="31">
        <f t="shared" si="84"/>
        <v>0</v>
      </c>
      <c r="S228" s="58"/>
      <c r="T228" s="31">
        <f t="shared" si="85"/>
        <v>0</v>
      </c>
      <c r="U228" s="332"/>
      <c r="V228" s="199"/>
      <c r="W228" s="56"/>
      <c r="X228" s="20" t="str">
        <f t="shared" si="86"/>
        <v/>
      </c>
      <c r="Y228" s="31" t="str">
        <f t="shared" si="74"/>
        <v/>
      </c>
      <c r="Z228" s="31" t="str">
        <f t="shared" si="75"/>
        <v/>
      </c>
      <c r="AA228" s="31" t="str">
        <f t="shared" si="70"/>
        <v/>
      </c>
      <c r="AB228" s="31" t="str">
        <f t="shared" si="68"/>
        <v/>
      </c>
      <c r="AC228" s="31" t="str">
        <f t="shared" si="76"/>
        <v/>
      </c>
      <c r="AD228" s="58"/>
      <c r="AE228" s="31">
        <f t="shared" si="77"/>
        <v>0</v>
      </c>
      <c r="AF228" s="332"/>
      <c r="AG228" s="57"/>
    </row>
    <row r="229" spans="1:33" x14ac:dyDescent="0.2">
      <c r="A229" s="56"/>
      <c r="B229" s="20" t="str">
        <f t="shared" si="78"/>
        <v>197</v>
      </c>
      <c r="C229" s="31">
        <f t="shared" si="66"/>
        <v>0</v>
      </c>
      <c r="D229" s="31">
        <f t="shared" si="71"/>
        <v>0</v>
      </c>
      <c r="E229" s="31">
        <f t="shared" si="69"/>
        <v>0</v>
      </c>
      <c r="F229" s="31">
        <f t="shared" si="67"/>
        <v>0</v>
      </c>
      <c r="G229" s="31">
        <f t="shared" si="72"/>
        <v>0</v>
      </c>
      <c r="H229" s="58"/>
      <c r="I229" s="31">
        <f t="shared" si="73"/>
        <v>0</v>
      </c>
      <c r="J229" s="332"/>
      <c r="K229" s="57"/>
      <c r="L229" s="199"/>
      <c r="M229" s="20" t="str">
        <f t="shared" si="79"/>
        <v>197</v>
      </c>
      <c r="N229" s="31">
        <f t="shared" si="80"/>
        <v>0</v>
      </c>
      <c r="O229" s="31">
        <f t="shared" si="81"/>
        <v>0</v>
      </c>
      <c r="P229" s="31">
        <f t="shared" si="82"/>
        <v>0</v>
      </c>
      <c r="Q229" s="31">
        <f t="shared" si="83"/>
        <v>0</v>
      </c>
      <c r="R229" s="31">
        <f t="shared" si="84"/>
        <v>0</v>
      </c>
      <c r="S229" s="58"/>
      <c r="T229" s="31">
        <f t="shared" si="85"/>
        <v>0</v>
      </c>
      <c r="U229" s="332"/>
      <c r="V229" s="199"/>
      <c r="W229" s="56"/>
      <c r="X229" s="20" t="str">
        <f t="shared" si="86"/>
        <v/>
      </c>
      <c r="Y229" s="31" t="str">
        <f t="shared" si="74"/>
        <v/>
      </c>
      <c r="Z229" s="31" t="str">
        <f t="shared" si="75"/>
        <v/>
      </c>
      <c r="AA229" s="31" t="str">
        <f t="shared" si="70"/>
        <v/>
      </c>
      <c r="AB229" s="31" t="str">
        <f t="shared" si="68"/>
        <v/>
      </c>
      <c r="AC229" s="31" t="str">
        <f t="shared" si="76"/>
        <v/>
      </c>
      <c r="AD229" s="58"/>
      <c r="AE229" s="31">
        <f t="shared" si="77"/>
        <v>0</v>
      </c>
      <c r="AF229" s="332"/>
      <c r="AG229" s="57"/>
    </row>
    <row r="230" spans="1:33" x14ac:dyDescent="0.2">
      <c r="A230" s="56"/>
      <c r="B230" s="20" t="str">
        <f t="shared" si="78"/>
        <v>198</v>
      </c>
      <c r="C230" s="31">
        <f t="shared" si="66"/>
        <v>0</v>
      </c>
      <c r="D230" s="31">
        <f t="shared" si="71"/>
        <v>0</v>
      </c>
      <c r="E230" s="31">
        <f t="shared" si="69"/>
        <v>0</v>
      </c>
      <c r="F230" s="31">
        <f t="shared" si="67"/>
        <v>0</v>
      </c>
      <c r="G230" s="31">
        <f t="shared" si="72"/>
        <v>0</v>
      </c>
      <c r="H230" s="58"/>
      <c r="I230" s="31">
        <f t="shared" si="73"/>
        <v>0</v>
      </c>
      <c r="J230" s="332"/>
      <c r="K230" s="57"/>
      <c r="L230" s="199"/>
      <c r="M230" s="20" t="str">
        <f t="shared" si="79"/>
        <v>198</v>
      </c>
      <c r="N230" s="31">
        <f t="shared" si="80"/>
        <v>0</v>
      </c>
      <c r="O230" s="31">
        <f t="shared" si="81"/>
        <v>0</v>
      </c>
      <c r="P230" s="31">
        <f t="shared" si="82"/>
        <v>0</v>
      </c>
      <c r="Q230" s="31">
        <f t="shared" si="83"/>
        <v>0</v>
      </c>
      <c r="R230" s="31">
        <f t="shared" si="84"/>
        <v>0</v>
      </c>
      <c r="S230" s="58"/>
      <c r="T230" s="31">
        <f t="shared" si="85"/>
        <v>0</v>
      </c>
      <c r="U230" s="332"/>
      <c r="V230" s="199"/>
      <c r="W230" s="56"/>
      <c r="X230" s="20" t="str">
        <f t="shared" si="86"/>
        <v/>
      </c>
      <c r="Y230" s="31" t="str">
        <f t="shared" si="74"/>
        <v/>
      </c>
      <c r="Z230" s="31" t="str">
        <f t="shared" si="75"/>
        <v/>
      </c>
      <c r="AA230" s="31" t="str">
        <f t="shared" si="70"/>
        <v/>
      </c>
      <c r="AB230" s="31" t="str">
        <f t="shared" si="68"/>
        <v/>
      </c>
      <c r="AC230" s="31" t="str">
        <f t="shared" si="76"/>
        <v/>
      </c>
      <c r="AD230" s="58"/>
      <c r="AE230" s="31">
        <f t="shared" si="77"/>
        <v>0</v>
      </c>
      <c r="AF230" s="332"/>
      <c r="AG230" s="57"/>
    </row>
    <row r="231" spans="1:33" x14ac:dyDescent="0.2">
      <c r="A231" s="56"/>
      <c r="B231" s="20" t="str">
        <f t="shared" si="78"/>
        <v>199</v>
      </c>
      <c r="C231" s="31">
        <f t="shared" si="66"/>
        <v>0</v>
      </c>
      <c r="D231" s="31">
        <f t="shared" si="71"/>
        <v>0</v>
      </c>
      <c r="E231" s="31">
        <f t="shared" si="69"/>
        <v>0</v>
      </c>
      <c r="F231" s="31">
        <f t="shared" si="67"/>
        <v>0</v>
      </c>
      <c r="G231" s="31">
        <f t="shared" si="72"/>
        <v>0</v>
      </c>
      <c r="H231" s="58"/>
      <c r="I231" s="31">
        <f t="shared" si="73"/>
        <v>0</v>
      </c>
      <c r="J231" s="332"/>
      <c r="K231" s="57"/>
      <c r="L231" s="199"/>
      <c r="M231" s="20" t="str">
        <f t="shared" si="79"/>
        <v>199</v>
      </c>
      <c r="N231" s="31">
        <f t="shared" si="80"/>
        <v>0</v>
      </c>
      <c r="O231" s="31">
        <f t="shared" si="81"/>
        <v>0</v>
      </c>
      <c r="P231" s="31">
        <f t="shared" si="82"/>
        <v>0</v>
      </c>
      <c r="Q231" s="31">
        <f t="shared" si="83"/>
        <v>0</v>
      </c>
      <c r="R231" s="31">
        <f t="shared" si="84"/>
        <v>0</v>
      </c>
      <c r="S231" s="58"/>
      <c r="T231" s="31">
        <f t="shared" si="85"/>
        <v>0</v>
      </c>
      <c r="U231" s="332"/>
      <c r="V231" s="199"/>
      <c r="W231" s="56"/>
      <c r="X231" s="20" t="str">
        <f t="shared" si="86"/>
        <v/>
      </c>
      <c r="Y231" s="31" t="str">
        <f t="shared" si="74"/>
        <v/>
      </c>
      <c r="Z231" s="31" t="str">
        <f t="shared" si="75"/>
        <v/>
      </c>
      <c r="AA231" s="31" t="str">
        <f t="shared" si="70"/>
        <v/>
      </c>
      <c r="AB231" s="31" t="str">
        <f t="shared" si="68"/>
        <v/>
      </c>
      <c r="AC231" s="31" t="str">
        <f t="shared" si="76"/>
        <v/>
      </c>
      <c r="AD231" s="58"/>
      <c r="AE231" s="31">
        <f t="shared" si="77"/>
        <v>0</v>
      </c>
      <c r="AF231" s="332"/>
      <c r="AG231" s="57"/>
    </row>
    <row r="232" spans="1:33" x14ac:dyDescent="0.2">
      <c r="A232" s="56"/>
      <c r="B232" s="20" t="str">
        <f t="shared" si="78"/>
        <v>200</v>
      </c>
      <c r="C232" s="31">
        <f t="shared" si="66"/>
        <v>0</v>
      </c>
      <c r="D232" s="31">
        <f t="shared" si="71"/>
        <v>0</v>
      </c>
      <c r="E232" s="31">
        <f t="shared" si="69"/>
        <v>0</v>
      </c>
      <c r="F232" s="31">
        <f t="shared" si="67"/>
        <v>0</v>
      </c>
      <c r="G232" s="31">
        <f t="shared" si="72"/>
        <v>0</v>
      </c>
      <c r="H232" s="58"/>
      <c r="I232" s="31">
        <f t="shared" si="73"/>
        <v>0</v>
      </c>
      <c r="J232" s="332"/>
      <c r="K232" s="57"/>
      <c r="L232" s="199"/>
      <c r="M232" s="20" t="str">
        <f t="shared" si="79"/>
        <v>200</v>
      </c>
      <c r="N232" s="31">
        <f t="shared" si="80"/>
        <v>0</v>
      </c>
      <c r="O232" s="31">
        <f t="shared" si="81"/>
        <v>0</v>
      </c>
      <c r="P232" s="31">
        <f t="shared" si="82"/>
        <v>0</v>
      </c>
      <c r="Q232" s="31">
        <f t="shared" si="83"/>
        <v>0</v>
      </c>
      <c r="R232" s="31">
        <f t="shared" si="84"/>
        <v>0</v>
      </c>
      <c r="S232" s="58"/>
      <c r="T232" s="31">
        <f t="shared" si="85"/>
        <v>0</v>
      </c>
      <c r="U232" s="332"/>
      <c r="V232" s="199"/>
      <c r="W232" s="56"/>
      <c r="X232" s="20" t="str">
        <f t="shared" si="86"/>
        <v/>
      </c>
      <c r="Y232" s="31" t="str">
        <f t="shared" si="74"/>
        <v/>
      </c>
      <c r="Z232" s="31" t="str">
        <f t="shared" si="75"/>
        <v/>
      </c>
      <c r="AA232" s="31" t="str">
        <f t="shared" si="70"/>
        <v/>
      </c>
      <c r="AB232" s="31" t="str">
        <f t="shared" si="68"/>
        <v/>
      </c>
      <c r="AC232" s="31" t="str">
        <f t="shared" si="76"/>
        <v/>
      </c>
      <c r="AD232" s="58"/>
      <c r="AE232" s="31">
        <f t="shared" si="77"/>
        <v>0</v>
      </c>
      <c r="AF232" s="332"/>
      <c r="AG232" s="57"/>
    </row>
    <row r="233" spans="1:33" x14ac:dyDescent="0.2">
      <c r="A233" s="56"/>
      <c r="B233" s="20" t="str">
        <f t="shared" si="78"/>
        <v>201</v>
      </c>
      <c r="C233" s="31">
        <f t="shared" si="66"/>
        <v>0</v>
      </c>
      <c r="D233" s="31">
        <f t="shared" si="71"/>
        <v>0</v>
      </c>
      <c r="E233" s="31">
        <f t="shared" si="69"/>
        <v>0</v>
      </c>
      <c r="F233" s="31">
        <f t="shared" si="67"/>
        <v>0</v>
      </c>
      <c r="G233" s="31">
        <f t="shared" si="72"/>
        <v>0</v>
      </c>
      <c r="H233" s="58"/>
      <c r="I233" s="31">
        <f t="shared" si="73"/>
        <v>0</v>
      </c>
      <c r="J233" s="332"/>
      <c r="K233" s="57"/>
      <c r="L233" s="199"/>
      <c r="M233" s="20" t="str">
        <f t="shared" si="79"/>
        <v>201</v>
      </c>
      <c r="N233" s="31">
        <f t="shared" si="80"/>
        <v>0</v>
      </c>
      <c r="O233" s="31">
        <f t="shared" si="81"/>
        <v>0</v>
      </c>
      <c r="P233" s="31">
        <f t="shared" si="82"/>
        <v>0</v>
      </c>
      <c r="Q233" s="31">
        <f t="shared" si="83"/>
        <v>0</v>
      </c>
      <c r="R233" s="31">
        <f t="shared" si="84"/>
        <v>0</v>
      </c>
      <c r="S233" s="58"/>
      <c r="T233" s="31">
        <f t="shared" si="85"/>
        <v>0</v>
      </c>
      <c r="U233" s="332"/>
      <c r="V233" s="199"/>
      <c r="W233" s="56"/>
      <c r="X233" s="20" t="str">
        <f t="shared" si="86"/>
        <v/>
      </c>
      <c r="Y233" s="31" t="str">
        <f t="shared" si="74"/>
        <v/>
      </c>
      <c r="Z233" s="31" t="str">
        <f t="shared" si="75"/>
        <v/>
      </c>
      <c r="AA233" s="31" t="str">
        <f t="shared" si="70"/>
        <v/>
      </c>
      <c r="AB233" s="31" t="str">
        <f t="shared" si="68"/>
        <v/>
      </c>
      <c r="AC233" s="31" t="str">
        <f t="shared" si="76"/>
        <v/>
      </c>
      <c r="AD233" s="58"/>
      <c r="AE233" s="31">
        <f t="shared" si="77"/>
        <v>0</v>
      </c>
      <c r="AF233" s="332"/>
      <c r="AG233" s="57"/>
    </row>
    <row r="234" spans="1:33" x14ac:dyDescent="0.2">
      <c r="A234" s="56"/>
      <c r="B234" s="20" t="str">
        <f t="shared" si="78"/>
        <v>202</v>
      </c>
      <c r="C234" s="31">
        <f t="shared" si="66"/>
        <v>0</v>
      </c>
      <c r="D234" s="31">
        <f t="shared" si="71"/>
        <v>0</v>
      </c>
      <c r="E234" s="31">
        <f t="shared" si="69"/>
        <v>0</v>
      </c>
      <c r="F234" s="31">
        <f t="shared" si="67"/>
        <v>0</v>
      </c>
      <c r="G234" s="31">
        <f t="shared" si="72"/>
        <v>0</v>
      </c>
      <c r="H234" s="58"/>
      <c r="I234" s="31">
        <f t="shared" si="73"/>
        <v>0</v>
      </c>
      <c r="J234" s="332"/>
      <c r="K234" s="57"/>
      <c r="L234" s="199"/>
      <c r="M234" s="20" t="str">
        <f t="shared" si="79"/>
        <v>202</v>
      </c>
      <c r="N234" s="31">
        <f t="shared" si="80"/>
        <v>0</v>
      </c>
      <c r="O234" s="31">
        <f t="shared" si="81"/>
        <v>0</v>
      </c>
      <c r="P234" s="31">
        <f t="shared" si="82"/>
        <v>0</v>
      </c>
      <c r="Q234" s="31">
        <f t="shared" si="83"/>
        <v>0</v>
      </c>
      <c r="R234" s="31">
        <f t="shared" si="84"/>
        <v>0</v>
      </c>
      <c r="S234" s="58"/>
      <c r="T234" s="31">
        <f t="shared" si="85"/>
        <v>0</v>
      </c>
      <c r="U234" s="332"/>
      <c r="V234" s="199"/>
      <c r="W234" s="56"/>
      <c r="X234" s="20" t="str">
        <f t="shared" si="86"/>
        <v/>
      </c>
      <c r="Y234" s="31" t="str">
        <f t="shared" si="74"/>
        <v/>
      </c>
      <c r="Z234" s="31" t="str">
        <f t="shared" si="75"/>
        <v/>
      </c>
      <c r="AA234" s="31" t="str">
        <f t="shared" si="70"/>
        <v/>
      </c>
      <c r="AB234" s="31" t="str">
        <f t="shared" si="68"/>
        <v/>
      </c>
      <c r="AC234" s="31" t="str">
        <f t="shared" si="76"/>
        <v/>
      </c>
      <c r="AD234" s="58"/>
      <c r="AE234" s="31">
        <f t="shared" si="77"/>
        <v>0</v>
      </c>
      <c r="AF234" s="332"/>
      <c r="AG234" s="57"/>
    </row>
    <row r="235" spans="1:33" x14ac:dyDescent="0.2">
      <c r="A235" s="56"/>
      <c r="B235" s="20" t="str">
        <f t="shared" si="78"/>
        <v>203</v>
      </c>
      <c r="C235" s="31">
        <f t="shared" si="66"/>
        <v>0</v>
      </c>
      <c r="D235" s="31">
        <f t="shared" si="71"/>
        <v>0</v>
      </c>
      <c r="E235" s="31">
        <f t="shared" si="69"/>
        <v>0</v>
      </c>
      <c r="F235" s="31">
        <f t="shared" si="67"/>
        <v>0</v>
      </c>
      <c r="G235" s="31">
        <f t="shared" si="72"/>
        <v>0</v>
      </c>
      <c r="H235" s="58"/>
      <c r="I235" s="31">
        <f t="shared" si="73"/>
        <v>0</v>
      </c>
      <c r="J235" s="332"/>
      <c r="K235" s="57"/>
      <c r="L235" s="199"/>
      <c r="M235" s="20" t="str">
        <f t="shared" si="79"/>
        <v>203</v>
      </c>
      <c r="N235" s="31">
        <f t="shared" si="80"/>
        <v>0</v>
      </c>
      <c r="O235" s="31">
        <f t="shared" si="81"/>
        <v>0</v>
      </c>
      <c r="P235" s="31">
        <f t="shared" si="82"/>
        <v>0</v>
      </c>
      <c r="Q235" s="31">
        <f t="shared" si="83"/>
        <v>0</v>
      </c>
      <c r="R235" s="31">
        <f t="shared" si="84"/>
        <v>0</v>
      </c>
      <c r="S235" s="58"/>
      <c r="T235" s="31">
        <f t="shared" si="85"/>
        <v>0</v>
      </c>
      <c r="U235" s="332"/>
      <c r="V235" s="199"/>
      <c r="W235" s="56"/>
      <c r="X235" s="20" t="str">
        <f t="shared" si="86"/>
        <v/>
      </c>
      <c r="Y235" s="31" t="str">
        <f t="shared" si="74"/>
        <v/>
      </c>
      <c r="Z235" s="31" t="str">
        <f t="shared" si="75"/>
        <v/>
      </c>
      <c r="AA235" s="31" t="str">
        <f t="shared" si="70"/>
        <v/>
      </c>
      <c r="AB235" s="31" t="str">
        <f t="shared" si="68"/>
        <v/>
      </c>
      <c r="AC235" s="31" t="str">
        <f t="shared" si="76"/>
        <v/>
      </c>
      <c r="AD235" s="58"/>
      <c r="AE235" s="31">
        <f t="shared" si="77"/>
        <v>0</v>
      </c>
      <c r="AF235" s="332"/>
      <c r="AG235" s="57"/>
    </row>
    <row r="236" spans="1:33" x14ac:dyDescent="0.2">
      <c r="A236" s="56"/>
      <c r="B236" s="20" t="str">
        <f t="shared" si="78"/>
        <v>204</v>
      </c>
      <c r="C236" s="31">
        <f t="shared" si="66"/>
        <v>0</v>
      </c>
      <c r="D236" s="31">
        <f t="shared" si="71"/>
        <v>0</v>
      </c>
      <c r="E236" s="31">
        <f t="shared" si="69"/>
        <v>0</v>
      </c>
      <c r="F236" s="31">
        <f t="shared" si="67"/>
        <v>0</v>
      </c>
      <c r="G236" s="31">
        <f t="shared" si="72"/>
        <v>0</v>
      </c>
      <c r="H236" s="58"/>
      <c r="I236" s="31">
        <f t="shared" si="73"/>
        <v>0</v>
      </c>
      <c r="J236" s="332"/>
      <c r="K236" s="57"/>
      <c r="L236" s="199"/>
      <c r="M236" s="20" t="str">
        <f t="shared" si="79"/>
        <v>204</v>
      </c>
      <c r="N236" s="31">
        <f t="shared" si="80"/>
        <v>0</v>
      </c>
      <c r="O236" s="31">
        <f t="shared" si="81"/>
        <v>0</v>
      </c>
      <c r="P236" s="31">
        <f t="shared" si="82"/>
        <v>0</v>
      </c>
      <c r="Q236" s="31">
        <f t="shared" si="83"/>
        <v>0</v>
      </c>
      <c r="R236" s="31">
        <f t="shared" si="84"/>
        <v>0</v>
      </c>
      <c r="S236" s="58"/>
      <c r="T236" s="31">
        <f t="shared" si="85"/>
        <v>0</v>
      </c>
      <c r="U236" s="332"/>
      <c r="V236" s="199"/>
      <c r="W236" s="56"/>
      <c r="X236" s="20" t="str">
        <f t="shared" si="86"/>
        <v/>
      </c>
      <c r="Y236" s="31" t="str">
        <f t="shared" si="74"/>
        <v/>
      </c>
      <c r="Z236" s="31" t="str">
        <f t="shared" si="75"/>
        <v/>
      </c>
      <c r="AA236" s="31" t="str">
        <f t="shared" si="70"/>
        <v/>
      </c>
      <c r="AB236" s="31" t="str">
        <f t="shared" si="68"/>
        <v/>
      </c>
      <c r="AC236" s="31" t="str">
        <f t="shared" si="76"/>
        <v/>
      </c>
      <c r="AD236" s="58"/>
      <c r="AE236" s="31">
        <f t="shared" si="77"/>
        <v>0</v>
      </c>
      <c r="AF236" s="332"/>
      <c r="AG236" s="57"/>
    </row>
    <row r="237" spans="1:33" x14ac:dyDescent="0.2">
      <c r="A237" s="56"/>
      <c r="B237" s="20" t="str">
        <f t="shared" si="78"/>
        <v>205</v>
      </c>
      <c r="C237" s="31">
        <f t="shared" si="66"/>
        <v>0</v>
      </c>
      <c r="D237" s="31">
        <f t="shared" si="71"/>
        <v>0</v>
      </c>
      <c r="E237" s="31">
        <f t="shared" si="69"/>
        <v>0</v>
      </c>
      <c r="F237" s="31">
        <f t="shared" si="67"/>
        <v>0</v>
      </c>
      <c r="G237" s="31">
        <f t="shared" si="72"/>
        <v>0</v>
      </c>
      <c r="H237" s="58"/>
      <c r="I237" s="31">
        <f t="shared" si="73"/>
        <v>0</v>
      </c>
      <c r="J237" s="332"/>
      <c r="K237" s="57"/>
      <c r="L237" s="199"/>
      <c r="M237" s="20" t="str">
        <f t="shared" si="79"/>
        <v>205</v>
      </c>
      <c r="N237" s="31">
        <f t="shared" si="80"/>
        <v>0</v>
      </c>
      <c r="O237" s="31">
        <f t="shared" si="81"/>
        <v>0</v>
      </c>
      <c r="P237" s="31">
        <f t="shared" si="82"/>
        <v>0</v>
      </c>
      <c r="Q237" s="31">
        <f t="shared" si="83"/>
        <v>0</v>
      </c>
      <c r="R237" s="31">
        <f t="shared" si="84"/>
        <v>0</v>
      </c>
      <c r="S237" s="58"/>
      <c r="T237" s="31">
        <f t="shared" si="85"/>
        <v>0</v>
      </c>
      <c r="U237" s="332"/>
      <c r="V237" s="199"/>
      <c r="W237" s="56"/>
      <c r="X237" s="20" t="str">
        <f t="shared" si="86"/>
        <v/>
      </c>
      <c r="Y237" s="31" t="str">
        <f t="shared" si="74"/>
        <v/>
      </c>
      <c r="Z237" s="31" t="str">
        <f t="shared" si="75"/>
        <v/>
      </c>
      <c r="AA237" s="31" t="str">
        <f t="shared" si="70"/>
        <v/>
      </c>
      <c r="AB237" s="31" t="str">
        <f t="shared" si="68"/>
        <v/>
      </c>
      <c r="AC237" s="31" t="str">
        <f t="shared" si="76"/>
        <v/>
      </c>
      <c r="AD237" s="58"/>
      <c r="AE237" s="31">
        <f t="shared" si="77"/>
        <v>0</v>
      </c>
      <c r="AF237" s="332"/>
      <c r="AG237" s="57"/>
    </row>
    <row r="238" spans="1:33" x14ac:dyDescent="0.2">
      <c r="A238" s="56"/>
      <c r="B238" s="20" t="str">
        <f t="shared" si="78"/>
        <v>206</v>
      </c>
      <c r="C238" s="31">
        <f t="shared" si="66"/>
        <v>0</v>
      </c>
      <c r="D238" s="31">
        <f t="shared" si="71"/>
        <v>0</v>
      </c>
      <c r="E238" s="31">
        <f t="shared" si="69"/>
        <v>0</v>
      </c>
      <c r="F238" s="31">
        <f t="shared" si="67"/>
        <v>0</v>
      </c>
      <c r="G238" s="31">
        <f t="shared" si="72"/>
        <v>0</v>
      </c>
      <c r="H238" s="58"/>
      <c r="I238" s="31">
        <f t="shared" si="73"/>
        <v>0</v>
      </c>
      <c r="J238" s="332"/>
      <c r="K238" s="57"/>
      <c r="L238" s="199"/>
      <c r="M238" s="20" t="str">
        <f t="shared" si="79"/>
        <v>206</v>
      </c>
      <c r="N238" s="31">
        <f t="shared" si="80"/>
        <v>0</v>
      </c>
      <c r="O238" s="31">
        <f t="shared" si="81"/>
        <v>0</v>
      </c>
      <c r="P238" s="31">
        <f t="shared" si="82"/>
        <v>0</v>
      </c>
      <c r="Q238" s="31">
        <f t="shared" si="83"/>
        <v>0</v>
      </c>
      <c r="R238" s="31">
        <f t="shared" si="84"/>
        <v>0</v>
      </c>
      <c r="S238" s="58"/>
      <c r="T238" s="31">
        <f t="shared" si="85"/>
        <v>0</v>
      </c>
      <c r="U238" s="332"/>
      <c r="V238" s="199"/>
      <c r="W238" s="56"/>
      <c r="X238" s="20" t="str">
        <f t="shared" si="86"/>
        <v/>
      </c>
      <c r="Y238" s="31" t="str">
        <f t="shared" si="74"/>
        <v/>
      </c>
      <c r="Z238" s="31" t="str">
        <f t="shared" si="75"/>
        <v/>
      </c>
      <c r="AA238" s="31" t="str">
        <f t="shared" si="70"/>
        <v/>
      </c>
      <c r="AB238" s="31" t="str">
        <f t="shared" si="68"/>
        <v/>
      </c>
      <c r="AC238" s="31" t="str">
        <f t="shared" si="76"/>
        <v/>
      </c>
      <c r="AD238" s="58"/>
      <c r="AE238" s="31">
        <f t="shared" si="77"/>
        <v>0</v>
      </c>
      <c r="AF238" s="332"/>
      <c r="AG238" s="57"/>
    </row>
    <row r="239" spans="1:33" x14ac:dyDescent="0.2">
      <c r="A239" s="56"/>
      <c r="B239" s="20" t="str">
        <f t="shared" si="78"/>
        <v>207</v>
      </c>
      <c r="C239" s="31">
        <f t="shared" si="66"/>
        <v>0</v>
      </c>
      <c r="D239" s="31">
        <f t="shared" si="71"/>
        <v>0</v>
      </c>
      <c r="E239" s="31">
        <f t="shared" si="69"/>
        <v>0</v>
      </c>
      <c r="F239" s="31">
        <f t="shared" si="67"/>
        <v>0</v>
      </c>
      <c r="G239" s="31">
        <f t="shared" si="72"/>
        <v>0</v>
      </c>
      <c r="H239" s="58"/>
      <c r="I239" s="31">
        <f t="shared" si="73"/>
        <v>0</v>
      </c>
      <c r="J239" s="332"/>
      <c r="K239" s="57"/>
      <c r="L239" s="199"/>
      <c r="M239" s="20" t="str">
        <f t="shared" si="79"/>
        <v>207</v>
      </c>
      <c r="N239" s="31">
        <f t="shared" si="80"/>
        <v>0</v>
      </c>
      <c r="O239" s="31">
        <f t="shared" si="81"/>
        <v>0</v>
      </c>
      <c r="P239" s="31">
        <f t="shared" si="82"/>
        <v>0</v>
      </c>
      <c r="Q239" s="31">
        <f t="shared" si="83"/>
        <v>0</v>
      </c>
      <c r="R239" s="31">
        <f t="shared" si="84"/>
        <v>0</v>
      </c>
      <c r="S239" s="58"/>
      <c r="T239" s="31">
        <f t="shared" si="85"/>
        <v>0</v>
      </c>
      <c r="U239" s="332"/>
      <c r="V239" s="199"/>
      <c r="W239" s="56"/>
      <c r="X239" s="20" t="str">
        <f t="shared" si="86"/>
        <v/>
      </c>
      <c r="Y239" s="31" t="str">
        <f t="shared" si="74"/>
        <v/>
      </c>
      <c r="Z239" s="31" t="str">
        <f t="shared" si="75"/>
        <v/>
      </c>
      <c r="AA239" s="31" t="str">
        <f t="shared" si="70"/>
        <v/>
      </c>
      <c r="AB239" s="31" t="str">
        <f t="shared" si="68"/>
        <v/>
      </c>
      <c r="AC239" s="31" t="str">
        <f t="shared" si="76"/>
        <v/>
      </c>
      <c r="AD239" s="58"/>
      <c r="AE239" s="31">
        <f t="shared" si="77"/>
        <v>0</v>
      </c>
      <c r="AF239" s="332"/>
      <c r="AG239" s="57"/>
    </row>
    <row r="240" spans="1:33" x14ac:dyDescent="0.2">
      <c r="A240" s="56"/>
      <c r="B240" s="20" t="str">
        <f t="shared" si="78"/>
        <v>208</v>
      </c>
      <c r="C240" s="31">
        <f t="shared" si="66"/>
        <v>0</v>
      </c>
      <c r="D240" s="31">
        <f t="shared" si="71"/>
        <v>0</v>
      </c>
      <c r="E240" s="31">
        <f t="shared" si="69"/>
        <v>0</v>
      </c>
      <c r="F240" s="31">
        <f t="shared" si="67"/>
        <v>0</v>
      </c>
      <c r="G240" s="31">
        <f t="shared" si="72"/>
        <v>0</v>
      </c>
      <c r="H240" s="58"/>
      <c r="I240" s="31">
        <f t="shared" si="73"/>
        <v>0</v>
      </c>
      <c r="J240" s="332"/>
      <c r="K240" s="57"/>
      <c r="L240" s="199"/>
      <c r="M240" s="20" t="str">
        <f t="shared" si="79"/>
        <v>208</v>
      </c>
      <c r="N240" s="31">
        <f t="shared" si="80"/>
        <v>0</v>
      </c>
      <c r="O240" s="31">
        <f t="shared" si="81"/>
        <v>0</v>
      </c>
      <c r="P240" s="31">
        <f t="shared" si="82"/>
        <v>0</v>
      </c>
      <c r="Q240" s="31">
        <f t="shared" si="83"/>
        <v>0</v>
      </c>
      <c r="R240" s="31">
        <f t="shared" si="84"/>
        <v>0</v>
      </c>
      <c r="S240" s="58"/>
      <c r="T240" s="31">
        <f t="shared" si="85"/>
        <v>0</v>
      </c>
      <c r="U240" s="332"/>
      <c r="V240" s="199"/>
      <c r="W240" s="56"/>
      <c r="X240" s="20" t="str">
        <f t="shared" si="86"/>
        <v/>
      </c>
      <c r="Y240" s="31" t="str">
        <f t="shared" si="74"/>
        <v/>
      </c>
      <c r="Z240" s="31" t="str">
        <f t="shared" si="75"/>
        <v/>
      </c>
      <c r="AA240" s="31" t="str">
        <f t="shared" si="70"/>
        <v/>
      </c>
      <c r="AB240" s="31" t="str">
        <f t="shared" si="68"/>
        <v/>
      </c>
      <c r="AC240" s="31" t="str">
        <f t="shared" si="76"/>
        <v/>
      </c>
      <c r="AD240" s="58"/>
      <c r="AE240" s="31">
        <f t="shared" si="77"/>
        <v>0</v>
      </c>
      <c r="AF240" s="332"/>
      <c r="AG240" s="57"/>
    </row>
    <row r="241" spans="1:33" x14ac:dyDescent="0.2">
      <c r="A241" s="56"/>
      <c r="B241" s="20" t="str">
        <f t="shared" si="78"/>
        <v>209</v>
      </c>
      <c r="C241" s="31">
        <f t="shared" si="66"/>
        <v>0</v>
      </c>
      <c r="D241" s="31">
        <f t="shared" si="71"/>
        <v>0</v>
      </c>
      <c r="E241" s="31">
        <f t="shared" si="69"/>
        <v>0</v>
      </c>
      <c r="F241" s="31">
        <f t="shared" si="67"/>
        <v>0</v>
      </c>
      <c r="G241" s="31">
        <f t="shared" si="72"/>
        <v>0</v>
      </c>
      <c r="H241" s="58"/>
      <c r="I241" s="31">
        <f t="shared" si="73"/>
        <v>0</v>
      </c>
      <c r="J241" s="332"/>
      <c r="K241" s="57"/>
      <c r="L241" s="199"/>
      <c r="M241" s="20" t="str">
        <f t="shared" si="79"/>
        <v>209</v>
      </c>
      <c r="N241" s="31">
        <f t="shared" si="80"/>
        <v>0</v>
      </c>
      <c r="O241" s="31">
        <f t="shared" si="81"/>
        <v>0</v>
      </c>
      <c r="P241" s="31">
        <f t="shared" si="82"/>
        <v>0</v>
      </c>
      <c r="Q241" s="31">
        <f t="shared" si="83"/>
        <v>0</v>
      </c>
      <c r="R241" s="31">
        <f t="shared" si="84"/>
        <v>0</v>
      </c>
      <c r="S241" s="58"/>
      <c r="T241" s="31">
        <f t="shared" si="85"/>
        <v>0</v>
      </c>
      <c r="U241" s="332"/>
      <c r="V241" s="199"/>
      <c r="W241" s="56"/>
      <c r="X241" s="20" t="str">
        <f t="shared" si="86"/>
        <v/>
      </c>
      <c r="Y241" s="31" t="str">
        <f t="shared" si="74"/>
        <v/>
      </c>
      <c r="Z241" s="31" t="str">
        <f t="shared" si="75"/>
        <v/>
      </c>
      <c r="AA241" s="31" t="str">
        <f t="shared" si="70"/>
        <v/>
      </c>
      <c r="AB241" s="31" t="str">
        <f t="shared" si="68"/>
        <v/>
      </c>
      <c r="AC241" s="31" t="str">
        <f t="shared" si="76"/>
        <v/>
      </c>
      <c r="AD241" s="58"/>
      <c r="AE241" s="31">
        <f t="shared" si="77"/>
        <v>0</v>
      </c>
      <c r="AF241" s="332"/>
      <c r="AG241" s="57"/>
    </row>
    <row r="242" spans="1:33" x14ac:dyDescent="0.2">
      <c r="A242" s="56"/>
      <c r="B242" s="20" t="str">
        <f t="shared" si="78"/>
        <v>210</v>
      </c>
      <c r="C242" s="31">
        <f t="shared" si="66"/>
        <v>0</v>
      </c>
      <c r="D242" s="31">
        <f t="shared" si="71"/>
        <v>0</v>
      </c>
      <c r="E242" s="31">
        <f t="shared" si="69"/>
        <v>0</v>
      </c>
      <c r="F242" s="31">
        <f t="shared" si="67"/>
        <v>0</v>
      </c>
      <c r="G242" s="31">
        <f t="shared" si="72"/>
        <v>0</v>
      </c>
      <c r="H242" s="58"/>
      <c r="I242" s="31">
        <f t="shared" si="73"/>
        <v>0</v>
      </c>
      <c r="J242" s="332"/>
      <c r="K242" s="57"/>
      <c r="L242" s="199"/>
      <c r="M242" s="20" t="str">
        <f t="shared" si="79"/>
        <v>210</v>
      </c>
      <c r="N242" s="31">
        <f t="shared" si="80"/>
        <v>0</v>
      </c>
      <c r="O242" s="31">
        <f t="shared" si="81"/>
        <v>0</v>
      </c>
      <c r="P242" s="31">
        <f t="shared" si="82"/>
        <v>0</v>
      </c>
      <c r="Q242" s="31">
        <f t="shared" si="83"/>
        <v>0</v>
      </c>
      <c r="R242" s="31">
        <f t="shared" si="84"/>
        <v>0</v>
      </c>
      <c r="S242" s="58"/>
      <c r="T242" s="31">
        <f t="shared" si="85"/>
        <v>0</v>
      </c>
      <c r="U242" s="332"/>
      <c r="V242" s="199"/>
      <c r="W242" s="56"/>
      <c r="X242" s="20" t="str">
        <f t="shared" si="86"/>
        <v/>
      </c>
      <c r="Y242" s="31" t="str">
        <f t="shared" si="74"/>
        <v/>
      </c>
      <c r="Z242" s="31" t="str">
        <f t="shared" si="75"/>
        <v/>
      </c>
      <c r="AA242" s="31" t="str">
        <f t="shared" si="70"/>
        <v/>
      </c>
      <c r="AB242" s="31" t="str">
        <f t="shared" si="68"/>
        <v/>
      </c>
      <c r="AC242" s="31" t="str">
        <f t="shared" si="76"/>
        <v/>
      </c>
      <c r="AD242" s="58"/>
      <c r="AE242" s="31">
        <f t="shared" si="77"/>
        <v>0</v>
      </c>
      <c r="AF242" s="332"/>
      <c r="AG242" s="57"/>
    </row>
    <row r="243" spans="1:33" x14ac:dyDescent="0.2">
      <c r="A243" s="56"/>
      <c r="B243" s="20" t="str">
        <f t="shared" si="78"/>
        <v>211</v>
      </c>
      <c r="C243" s="31">
        <f t="shared" si="66"/>
        <v>0</v>
      </c>
      <c r="D243" s="31">
        <f t="shared" si="71"/>
        <v>0</v>
      </c>
      <c r="E243" s="31">
        <f t="shared" si="69"/>
        <v>0</v>
      </c>
      <c r="F243" s="31">
        <f t="shared" si="67"/>
        <v>0</v>
      </c>
      <c r="G243" s="31">
        <f t="shared" si="72"/>
        <v>0</v>
      </c>
      <c r="H243" s="58"/>
      <c r="I243" s="31">
        <f t="shared" si="73"/>
        <v>0</v>
      </c>
      <c r="J243" s="332"/>
      <c r="K243" s="57"/>
      <c r="L243" s="199"/>
      <c r="M243" s="20" t="str">
        <f t="shared" si="79"/>
        <v>211</v>
      </c>
      <c r="N243" s="31">
        <f t="shared" si="80"/>
        <v>0</v>
      </c>
      <c r="O243" s="31">
        <f t="shared" si="81"/>
        <v>0</v>
      </c>
      <c r="P243" s="31">
        <f t="shared" si="82"/>
        <v>0</v>
      </c>
      <c r="Q243" s="31">
        <f t="shared" si="83"/>
        <v>0</v>
      </c>
      <c r="R243" s="31">
        <f t="shared" si="84"/>
        <v>0</v>
      </c>
      <c r="S243" s="58"/>
      <c r="T243" s="31">
        <f t="shared" si="85"/>
        <v>0</v>
      </c>
      <c r="U243" s="332"/>
      <c r="V243" s="199"/>
      <c r="W243" s="56"/>
      <c r="X243" s="20" t="str">
        <f t="shared" si="86"/>
        <v/>
      </c>
      <c r="Y243" s="31" t="str">
        <f t="shared" si="74"/>
        <v/>
      </c>
      <c r="Z243" s="31" t="str">
        <f t="shared" si="75"/>
        <v/>
      </c>
      <c r="AA243" s="31" t="str">
        <f t="shared" si="70"/>
        <v/>
      </c>
      <c r="AB243" s="31" t="str">
        <f t="shared" si="68"/>
        <v/>
      </c>
      <c r="AC243" s="31" t="str">
        <f t="shared" si="76"/>
        <v/>
      </c>
      <c r="AD243" s="58"/>
      <c r="AE243" s="31">
        <f t="shared" si="77"/>
        <v>0</v>
      </c>
      <c r="AF243" s="332"/>
      <c r="AG243" s="57"/>
    </row>
    <row r="244" spans="1:33" x14ac:dyDescent="0.2">
      <c r="A244" s="56"/>
      <c r="B244" s="20" t="str">
        <f t="shared" si="78"/>
        <v>212</v>
      </c>
      <c r="C244" s="31">
        <f t="shared" si="66"/>
        <v>0</v>
      </c>
      <c r="D244" s="31">
        <f t="shared" si="71"/>
        <v>0</v>
      </c>
      <c r="E244" s="31">
        <f t="shared" si="69"/>
        <v>0</v>
      </c>
      <c r="F244" s="31">
        <f t="shared" si="67"/>
        <v>0</v>
      </c>
      <c r="G244" s="31">
        <f t="shared" si="72"/>
        <v>0</v>
      </c>
      <c r="H244" s="58"/>
      <c r="I244" s="31">
        <f t="shared" si="73"/>
        <v>0</v>
      </c>
      <c r="J244" s="332"/>
      <c r="K244" s="57"/>
      <c r="L244" s="199"/>
      <c r="M244" s="20" t="str">
        <f t="shared" si="79"/>
        <v>212</v>
      </c>
      <c r="N244" s="31">
        <f t="shared" si="80"/>
        <v>0</v>
      </c>
      <c r="O244" s="31">
        <f t="shared" si="81"/>
        <v>0</v>
      </c>
      <c r="P244" s="31">
        <f t="shared" si="82"/>
        <v>0</v>
      </c>
      <c r="Q244" s="31">
        <f t="shared" si="83"/>
        <v>0</v>
      </c>
      <c r="R244" s="31">
        <f t="shared" si="84"/>
        <v>0</v>
      </c>
      <c r="S244" s="58"/>
      <c r="T244" s="31">
        <f t="shared" si="85"/>
        <v>0</v>
      </c>
      <c r="U244" s="332"/>
      <c r="V244" s="199"/>
      <c r="W244" s="56"/>
      <c r="X244" s="20" t="str">
        <f t="shared" si="86"/>
        <v/>
      </c>
      <c r="Y244" s="31" t="str">
        <f t="shared" si="74"/>
        <v/>
      </c>
      <c r="Z244" s="31" t="str">
        <f t="shared" si="75"/>
        <v/>
      </c>
      <c r="AA244" s="31" t="str">
        <f t="shared" si="70"/>
        <v/>
      </c>
      <c r="AB244" s="31" t="str">
        <f t="shared" si="68"/>
        <v/>
      </c>
      <c r="AC244" s="31" t="str">
        <f t="shared" si="76"/>
        <v/>
      </c>
      <c r="AD244" s="58"/>
      <c r="AE244" s="31">
        <f t="shared" si="77"/>
        <v>0</v>
      </c>
      <c r="AF244" s="332"/>
      <c r="AG244" s="57"/>
    </row>
    <row r="245" spans="1:33" x14ac:dyDescent="0.2">
      <c r="A245" s="56"/>
      <c r="B245" s="20" t="str">
        <f t="shared" si="78"/>
        <v>213</v>
      </c>
      <c r="C245" s="31">
        <f t="shared" si="66"/>
        <v>0</v>
      </c>
      <c r="D245" s="31">
        <f t="shared" si="71"/>
        <v>0</v>
      </c>
      <c r="E245" s="31">
        <f t="shared" si="69"/>
        <v>0</v>
      </c>
      <c r="F245" s="31">
        <f t="shared" si="67"/>
        <v>0</v>
      </c>
      <c r="G245" s="31">
        <f t="shared" si="72"/>
        <v>0</v>
      </c>
      <c r="H245" s="58"/>
      <c r="I245" s="31">
        <f t="shared" si="73"/>
        <v>0</v>
      </c>
      <c r="J245" s="332"/>
      <c r="K245" s="57"/>
      <c r="L245" s="199"/>
      <c r="M245" s="20" t="str">
        <f t="shared" si="79"/>
        <v>213</v>
      </c>
      <c r="N245" s="31">
        <f t="shared" si="80"/>
        <v>0</v>
      </c>
      <c r="O245" s="31">
        <f t="shared" si="81"/>
        <v>0</v>
      </c>
      <c r="P245" s="31">
        <f t="shared" si="82"/>
        <v>0</v>
      </c>
      <c r="Q245" s="31">
        <f t="shared" si="83"/>
        <v>0</v>
      </c>
      <c r="R245" s="31">
        <f t="shared" si="84"/>
        <v>0</v>
      </c>
      <c r="S245" s="58"/>
      <c r="T245" s="31">
        <f t="shared" si="85"/>
        <v>0</v>
      </c>
      <c r="U245" s="332"/>
      <c r="V245" s="199"/>
      <c r="W245" s="56"/>
      <c r="X245" s="20" t="str">
        <f t="shared" si="86"/>
        <v/>
      </c>
      <c r="Y245" s="31" t="str">
        <f t="shared" si="74"/>
        <v/>
      </c>
      <c r="Z245" s="31" t="str">
        <f t="shared" si="75"/>
        <v/>
      </c>
      <c r="AA245" s="31" t="str">
        <f t="shared" si="70"/>
        <v/>
      </c>
      <c r="AB245" s="31" t="str">
        <f t="shared" si="68"/>
        <v/>
      </c>
      <c r="AC245" s="31" t="str">
        <f t="shared" si="76"/>
        <v/>
      </c>
      <c r="AD245" s="58"/>
      <c r="AE245" s="31">
        <f t="shared" si="77"/>
        <v>0</v>
      </c>
      <c r="AF245" s="332"/>
      <c r="AG245" s="57"/>
    </row>
    <row r="246" spans="1:33" x14ac:dyDescent="0.2">
      <c r="A246" s="56"/>
      <c r="B246" s="20" t="str">
        <f t="shared" si="78"/>
        <v>214</v>
      </c>
      <c r="C246" s="31">
        <f t="shared" si="66"/>
        <v>0</v>
      </c>
      <c r="D246" s="31">
        <f t="shared" si="71"/>
        <v>0</v>
      </c>
      <c r="E246" s="31">
        <f t="shared" si="69"/>
        <v>0</v>
      </c>
      <c r="F246" s="31">
        <f t="shared" si="67"/>
        <v>0</v>
      </c>
      <c r="G246" s="31">
        <f t="shared" si="72"/>
        <v>0</v>
      </c>
      <c r="H246" s="58"/>
      <c r="I246" s="31">
        <f t="shared" si="73"/>
        <v>0</v>
      </c>
      <c r="J246" s="332"/>
      <c r="K246" s="57"/>
      <c r="L246" s="199"/>
      <c r="M246" s="20" t="str">
        <f t="shared" si="79"/>
        <v>214</v>
      </c>
      <c r="N246" s="31">
        <f t="shared" si="80"/>
        <v>0</v>
      </c>
      <c r="O246" s="31">
        <f t="shared" si="81"/>
        <v>0</v>
      </c>
      <c r="P246" s="31">
        <f t="shared" si="82"/>
        <v>0</v>
      </c>
      <c r="Q246" s="31">
        <f t="shared" si="83"/>
        <v>0</v>
      </c>
      <c r="R246" s="31">
        <f t="shared" si="84"/>
        <v>0</v>
      </c>
      <c r="S246" s="58"/>
      <c r="T246" s="31">
        <f t="shared" si="85"/>
        <v>0</v>
      </c>
      <c r="U246" s="332"/>
      <c r="V246" s="199"/>
      <c r="W246" s="56"/>
      <c r="X246" s="20" t="str">
        <f t="shared" si="86"/>
        <v/>
      </c>
      <c r="Y246" s="31" t="str">
        <f t="shared" si="74"/>
        <v/>
      </c>
      <c r="Z246" s="31" t="str">
        <f t="shared" si="75"/>
        <v/>
      </c>
      <c r="AA246" s="31" t="str">
        <f t="shared" si="70"/>
        <v/>
      </c>
      <c r="AB246" s="31" t="str">
        <f t="shared" si="68"/>
        <v/>
      </c>
      <c r="AC246" s="31" t="str">
        <f t="shared" si="76"/>
        <v/>
      </c>
      <c r="AD246" s="58"/>
      <c r="AE246" s="31">
        <f t="shared" si="77"/>
        <v>0</v>
      </c>
      <c r="AF246" s="332"/>
      <c r="AG246" s="57"/>
    </row>
    <row r="247" spans="1:33" x14ac:dyDescent="0.2">
      <c r="A247" s="56"/>
      <c r="B247" s="20" t="str">
        <f t="shared" si="78"/>
        <v>215</v>
      </c>
      <c r="C247" s="31">
        <f t="shared" si="66"/>
        <v>0</v>
      </c>
      <c r="D247" s="31">
        <f t="shared" si="71"/>
        <v>0</v>
      </c>
      <c r="E247" s="31">
        <f t="shared" si="69"/>
        <v>0</v>
      </c>
      <c r="F247" s="31">
        <f t="shared" si="67"/>
        <v>0</v>
      </c>
      <c r="G247" s="31">
        <f t="shared" si="72"/>
        <v>0</v>
      </c>
      <c r="H247" s="58"/>
      <c r="I247" s="31">
        <f t="shared" si="73"/>
        <v>0</v>
      </c>
      <c r="J247" s="332"/>
      <c r="K247" s="57"/>
      <c r="L247" s="199"/>
      <c r="M247" s="20" t="str">
        <f t="shared" si="79"/>
        <v>215</v>
      </c>
      <c r="N247" s="31">
        <f t="shared" si="80"/>
        <v>0</v>
      </c>
      <c r="O247" s="31">
        <f t="shared" si="81"/>
        <v>0</v>
      </c>
      <c r="P247" s="31">
        <f t="shared" si="82"/>
        <v>0</v>
      </c>
      <c r="Q247" s="31">
        <f t="shared" si="83"/>
        <v>0</v>
      </c>
      <c r="R247" s="31">
        <f t="shared" si="84"/>
        <v>0</v>
      </c>
      <c r="S247" s="58"/>
      <c r="T247" s="31">
        <f t="shared" si="85"/>
        <v>0</v>
      </c>
      <c r="U247" s="332"/>
      <c r="V247" s="199"/>
      <c r="W247" s="56"/>
      <c r="X247" s="20" t="str">
        <f t="shared" si="86"/>
        <v/>
      </c>
      <c r="Y247" s="31" t="str">
        <f t="shared" si="74"/>
        <v/>
      </c>
      <c r="Z247" s="31" t="str">
        <f t="shared" si="75"/>
        <v/>
      </c>
      <c r="AA247" s="31" t="str">
        <f t="shared" si="70"/>
        <v/>
      </c>
      <c r="AB247" s="31" t="str">
        <f t="shared" si="68"/>
        <v/>
      </c>
      <c r="AC247" s="31" t="str">
        <f t="shared" si="76"/>
        <v/>
      </c>
      <c r="AD247" s="58"/>
      <c r="AE247" s="31">
        <f t="shared" si="77"/>
        <v>0</v>
      </c>
      <c r="AF247" s="332"/>
      <c r="AG247" s="57"/>
    </row>
    <row r="248" spans="1:33" x14ac:dyDescent="0.2">
      <c r="A248" s="56"/>
      <c r="B248" s="20" t="str">
        <f t="shared" si="78"/>
        <v>216</v>
      </c>
      <c r="C248" s="31">
        <f t="shared" si="66"/>
        <v>0</v>
      </c>
      <c r="D248" s="31">
        <f t="shared" si="71"/>
        <v>0</v>
      </c>
      <c r="E248" s="31">
        <f t="shared" si="69"/>
        <v>0</v>
      </c>
      <c r="F248" s="31">
        <f t="shared" si="67"/>
        <v>0</v>
      </c>
      <c r="G248" s="31">
        <f t="shared" si="72"/>
        <v>0</v>
      </c>
      <c r="H248" s="58"/>
      <c r="I248" s="31">
        <f t="shared" si="73"/>
        <v>0</v>
      </c>
      <c r="J248" s="332"/>
      <c r="K248" s="57"/>
      <c r="L248" s="199"/>
      <c r="M248" s="20" t="str">
        <f t="shared" si="79"/>
        <v>216</v>
      </c>
      <c r="N248" s="31">
        <f t="shared" si="80"/>
        <v>0</v>
      </c>
      <c r="O248" s="31">
        <f t="shared" si="81"/>
        <v>0</v>
      </c>
      <c r="P248" s="31">
        <f t="shared" si="82"/>
        <v>0</v>
      </c>
      <c r="Q248" s="31">
        <f t="shared" si="83"/>
        <v>0</v>
      </c>
      <c r="R248" s="31">
        <f t="shared" si="84"/>
        <v>0</v>
      </c>
      <c r="S248" s="58"/>
      <c r="T248" s="31">
        <f t="shared" si="85"/>
        <v>0</v>
      </c>
      <c r="U248" s="332"/>
      <c r="V248" s="199"/>
      <c r="W248" s="56"/>
      <c r="X248" s="20" t="str">
        <f t="shared" si="86"/>
        <v/>
      </c>
      <c r="Y248" s="31" t="str">
        <f t="shared" si="74"/>
        <v/>
      </c>
      <c r="Z248" s="31" t="str">
        <f t="shared" si="75"/>
        <v/>
      </c>
      <c r="AA248" s="31" t="str">
        <f t="shared" si="70"/>
        <v/>
      </c>
      <c r="AB248" s="31" t="str">
        <f t="shared" si="68"/>
        <v/>
      </c>
      <c r="AC248" s="31" t="str">
        <f t="shared" si="76"/>
        <v/>
      </c>
      <c r="AD248" s="58"/>
      <c r="AE248" s="31">
        <f t="shared" si="77"/>
        <v>0</v>
      </c>
      <c r="AF248" s="332"/>
      <c r="AG248" s="57"/>
    </row>
    <row r="249" spans="1:33" x14ac:dyDescent="0.2">
      <c r="A249" s="56"/>
      <c r="B249" s="20" t="str">
        <f t="shared" si="78"/>
        <v>217</v>
      </c>
      <c r="C249" s="31">
        <f t="shared" si="66"/>
        <v>0</v>
      </c>
      <c r="D249" s="31">
        <f t="shared" si="71"/>
        <v>0</v>
      </c>
      <c r="E249" s="31">
        <f t="shared" si="69"/>
        <v>0</v>
      </c>
      <c r="F249" s="31">
        <f t="shared" si="67"/>
        <v>0</v>
      </c>
      <c r="G249" s="31">
        <f t="shared" si="72"/>
        <v>0</v>
      </c>
      <c r="H249" s="58"/>
      <c r="I249" s="31">
        <f t="shared" si="73"/>
        <v>0</v>
      </c>
      <c r="J249" s="332"/>
      <c r="K249" s="57"/>
      <c r="L249" s="199"/>
      <c r="M249" s="20" t="str">
        <f t="shared" si="79"/>
        <v>217</v>
      </c>
      <c r="N249" s="31">
        <f t="shared" si="80"/>
        <v>0</v>
      </c>
      <c r="O249" s="31">
        <f t="shared" si="81"/>
        <v>0</v>
      </c>
      <c r="P249" s="31">
        <f t="shared" si="82"/>
        <v>0</v>
      </c>
      <c r="Q249" s="31">
        <f t="shared" si="83"/>
        <v>0</v>
      </c>
      <c r="R249" s="31">
        <f t="shared" si="84"/>
        <v>0</v>
      </c>
      <c r="S249" s="58"/>
      <c r="T249" s="31">
        <f t="shared" si="85"/>
        <v>0</v>
      </c>
      <c r="U249" s="332"/>
      <c r="V249" s="199"/>
      <c r="W249" s="56"/>
      <c r="X249" s="20" t="str">
        <f t="shared" si="86"/>
        <v/>
      </c>
      <c r="Y249" s="31" t="str">
        <f t="shared" si="74"/>
        <v/>
      </c>
      <c r="Z249" s="31" t="str">
        <f t="shared" si="75"/>
        <v/>
      </c>
      <c r="AA249" s="31" t="str">
        <f t="shared" si="70"/>
        <v/>
      </c>
      <c r="AB249" s="31" t="str">
        <f t="shared" si="68"/>
        <v/>
      </c>
      <c r="AC249" s="31" t="str">
        <f t="shared" si="76"/>
        <v/>
      </c>
      <c r="AD249" s="58"/>
      <c r="AE249" s="31">
        <f t="shared" si="77"/>
        <v>0</v>
      </c>
      <c r="AF249" s="332"/>
      <c r="AG249" s="57"/>
    </row>
    <row r="250" spans="1:33" x14ac:dyDescent="0.2">
      <c r="A250" s="56"/>
      <c r="B250" s="20" t="str">
        <f t="shared" si="78"/>
        <v>218</v>
      </c>
      <c r="C250" s="31">
        <f t="shared" si="66"/>
        <v>0</v>
      </c>
      <c r="D250" s="31">
        <f t="shared" si="71"/>
        <v>0</v>
      </c>
      <c r="E250" s="31">
        <f t="shared" si="69"/>
        <v>0</v>
      </c>
      <c r="F250" s="31">
        <f t="shared" si="67"/>
        <v>0</v>
      </c>
      <c r="G250" s="31">
        <f t="shared" si="72"/>
        <v>0</v>
      </c>
      <c r="H250" s="58"/>
      <c r="I250" s="31">
        <f t="shared" si="73"/>
        <v>0</v>
      </c>
      <c r="J250" s="332"/>
      <c r="K250" s="57"/>
      <c r="L250" s="199"/>
      <c r="M250" s="20" t="str">
        <f t="shared" si="79"/>
        <v>218</v>
      </c>
      <c r="N250" s="31">
        <f t="shared" si="80"/>
        <v>0</v>
      </c>
      <c r="O250" s="31">
        <f t="shared" si="81"/>
        <v>0</v>
      </c>
      <c r="P250" s="31">
        <f t="shared" si="82"/>
        <v>0</v>
      </c>
      <c r="Q250" s="31">
        <f t="shared" si="83"/>
        <v>0</v>
      </c>
      <c r="R250" s="31">
        <f t="shared" si="84"/>
        <v>0</v>
      </c>
      <c r="S250" s="58"/>
      <c r="T250" s="31">
        <f t="shared" si="85"/>
        <v>0</v>
      </c>
      <c r="U250" s="332"/>
      <c r="V250" s="199"/>
      <c r="W250" s="56"/>
      <c r="X250" s="20" t="str">
        <f t="shared" si="86"/>
        <v/>
      </c>
      <c r="Y250" s="31" t="str">
        <f t="shared" si="74"/>
        <v/>
      </c>
      <c r="Z250" s="31" t="str">
        <f t="shared" si="75"/>
        <v/>
      </c>
      <c r="AA250" s="31" t="str">
        <f t="shared" si="70"/>
        <v/>
      </c>
      <c r="AB250" s="31" t="str">
        <f t="shared" si="68"/>
        <v/>
      </c>
      <c r="AC250" s="31" t="str">
        <f t="shared" si="76"/>
        <v/>
      </c>
      <c r="AD250" s="58"/>
      <c r="AE250" s="31">
        <f t="shared" si="77"/>
        <v>0</v>
      </c>
      <c r="AF250" s="332"/>
      <c r="AG250" s="57"/>
    </row>
    <row r="251" spans="1:33" x14ac:dyDescent="0.2">
      <c r="A251" s="56"/>
      <c r="B251" s="20" t="str">
        <f t="shared" si="78"/>
        <v>219</v>
      </c>
      <c r="C251" s="31">
        <f t="shared" si="66"/>
        <v>0</v>
      </c>
      <c r="D251" s="31">
        <f t="shared" si="71"/>
        <v>0</v>
      </c>
      <c r="E251" s="31">
        <f t="shared" si="69"/>
        <v>0</v>
      </c>
      <c r="F251" s="31">
        <f t="shared" si="67"/>
        <v>0</v>
      </c>
      <c r="G251" s="31">
        <f t="shared" si="72"/>
        <v>0</v>
      </c>
      <c r="H251" s="58"/>
      <c r="I251" s="31">
        <f t="shared" si="73"/>
        <v>0</v>
      </c>
      <c r="J251" s="332"/>
      <c r="K251" s="57"/>
      <c r="L251" s="199"/>
      <c r="M251" s="20" t="str">
        <f t="shared" si="79"/>
        <v>219</v>
      </c>
      <c r="N251" s="31">
        <f t="shared" si="80"/>
        <v>0</v>
      </c>
      <c r="O251" s="31">
        <f t="shared" si="81"/>
        <v>0</v>
      </c>
      <c r="P251" s="31">
        <f t="shared" si="82"/>
        <v>0</v>
      </c>
      <c r="Q251" s="31">
        <f t="shared" si="83"/>
        <v>0</v>
      </c>
      <c r="R251" s="31">
        <f t="shared" si="84"/>
        <v>0</v>
      </c>
      <c r="S251" s="58"/>
      <c r="T251" s="31">
        <f t="shared" si="85"/>
        <v>0</v>
      </c>
      <c r="U251" s="332"/>
      <c r="V251" s="199"/>
      <c r="W251" s="56"/>
      <c r="X251" s="20" t="str">
        <f t="shared" si="86"/>
        <v/>
      </c>
      <c r="Y251" s="31" t="str">
        <f t="shared" si="74"/>
        <v/>
      </c>
      <c r="Z251" s="31" t="str">
        <f t="shared" si="75"/>
        <v/>
      </c>
      <c r="AA251" s="31" t="str">
        <f t="shared" si="70"/>
        <v/>
      </c>
      <c r="AB251" s="31" t="str">
        <f t="shared" si="68"/>
        <v/>
      </c>
      <c r="AC251" s="31" t="str">
        <f t="shared" si="76"/>
        <v/>
      </c>
      <c r="AD251" s="58"/>
      <c r="AE251" s="31">
        <f t="shared" si="77"/>
        <v>0</v>
      </c>
      <c r="AF251" s="332"/>
      <c r="AG251" s="57"/>
    </row>
    <row r="252" spans="1:33" x14ac:dyDescent="0.2">
      <c r="A252" s="56"/>
      <c r="B252" s="20" t="str">
        <f t="shared" si="78"/>
        <v>220</v>
      </c>
      <c r="C252" s="31">
        <f t="shared" si="66"/>
        <v>0</v>
      </c>
      <c r="D252" s="31">
        <f t="shared" si="71"/>
        <v>0</v>
      </c>
      <c r="E252" s="31">
        <f t="shared" si="69"/>
        <v>0</v>
      </c>
      <c r="F252" s="31">
        <f t="shared" si="67"/>
        <v>0</v>
      </c>
      <c r="G252" s="31">
        <f t="shared" si="72"/>
        <v>0</v>
      </c>
      <c r="H252" s="58"/>
      <c r="I252" s="31">
        <f t="shared" si="73"/>
        <v>0</v>
      </c>
      <c r="J252" s="332"/>
      <c r="K252" s="57"/>
      <c r="L252" s="199"/>
      <c r="M252" s="20" t="str">
        <f t="shared" si="79"/>
        <v>220</v>
      </c>
      <c r="N252" s="31">
        <f t="shared" si="80"/>
        <v>0</v>
      </c>
      <c r="O252" s="31">
        <f t="shared" si="81"/>
        <v>0</v>
      </c>
      <c r="P252" s="31">
        <f t="shared" si="82"/>
        <v>0</v>
      </c>
      <c r="Q252" s="31">
        <f t="shared" si="83"/>
        <v>0</v>
      </c>
      <c r="R252" s="31">
        <f t="shared" si="84"/>
        <v>0</v>
      </c>
      <c r="S252" s="58"/>
      <c r="T252" s="31">
        <f t="shared" si="85"/>
        <v>0</v>
      </c>
      <c r="U252" s="332"/>
      <c r="V252" s="199"/>
      <c r="W252" s="56"/>
      <c r="X252" s="20" t="str">
        <f t="shared" si="86"/>
        <v/>
      </c>
      <c r="Y252" s="31" t="str">
        <f t="shared" si="74"/>
        <v/>
      </c>
      <c r="Z252" s="31" t="str">
        <f t="shared" si="75"/>
        <v/>
      </c>
      <c r="AA252" s="31" t="str">
        <f t="shared" si="70"/>
        <v/>
      </c>
      <c r="AB252" s="31" t="str">
        <f t="shared" si="68"/>
        <v/>
      </c>
      <c r="AC252" s="31" t="str">
        <f t="shared" si="76"/>
        <v/>
      </c>
      <c r="AD252" s="58"/>
      <c r="AE252" s="31">
        <f t="shared" si="77"/>
        <v>0</v>
      </c>
      <c r="AF252" s="332"/>
      <c r="AG252" s="57"/>
    </row>
    <row r="253" spans="1:33" x14ac:dyDescent="0.2">
      <c r="A253" s="56"/>
      <c r="B253" s="20" t="str">
        <f t="shared" si="78"/>
        <v>221</v>
      </c>
      <c r="C253" s="31">
        <f t="shared" si="66"/>
        <v>0</v>
      </c>
      <c r="D253" s="31">
        <f t="shared" si="71"/>
        <v>0</v>
      </c>
      <c r="E253" s="31">
        <f t="shared" si="69"/>
        <v>0</v>
      </c>
      <c r="F253" s="31">
        <f t="shared" si="67"/>
        <v>0</v>
      </c>
      <c r="G253" s="31">
        <f t="shared" si="72"/>
        <v>0</v>
      </c>
      <c r="H253" s="58"/>
      <c r="I253" s="31">
        <f t="shared" si="73"/>
        <v>0</v>
      </c>
      <c r="J253" s="332"/>
      <c r="K253" s="57"/>
      <c r="L253" s="199"/>
      <c r="M253" s="20" t="str">
        <f t="shared" si="79"/>
        <v>221</v>
      </c>
      <c r="N253" s="31">
        <f t="shared" si="80"/>
        <v>0</v>
      </c>
      <c r="O253" s="31">
        <f t="shared" si="81"/>
        <v>0</v>
      </c>
      <c r="P253" s="31">
        <f t="shared" si="82"/>
        <v>0</v>
      </c>
      <c r="Q253" s="31">
        <f t="shared" si="83"/>
        <v>0</v>
      </c>
      <c r="R253" s="31">
        <f t="shared" si="84"/>
        <v>0</v>
      </c>
      <c r="S253" s="58"/>
      <c r="T253" s="31">
        <f t="shared" si="85"/>
        <v>0</v>
      </c>
      <c r="U253" s="332"/>
      <c r="V253" s="199"/>
      <c r="W253" s="56"/>
      <c r="X253" s="20" t="str">
        <f t="shared" si="86"/>
        <v/>
      </c>
      <c r="Y253" s="31" t="str">
        <f t="shared" si="74"/>
        <v/>
      </c>
      <c r="Z253" s="31" t="str">
        <f t="shared" si="75"/>
        <v/>
      </c>
      <c r="AA253" s="31" t="str">
        <f t="shared" si="70"/>
        <v/>
      </c>
      <c r="AB253" s="31" t="str">
        <f t="shared" si="68"/>
        <v/>
      </c>
      <c r="AC253" s="31" t="str">
        <f t="shared" si="76"/>
        <v/>
      </c>
      <c r="AD253" s="58"/>
      <c r="AE253" s="31">
        <f t="shared" si="77"/>
        <v>0</v>
      </c>
      <c r="AF253" s="332"/>
      <c r="AG253" s="57"/>
    </row>
    <row r="254" spans="1:33" x14ac:dyDescent="0.2">
      <c r="A254" s="56"/>
      <c r="B254" s="20" t="str">
        <f t="shared" si="78"/>
        <v>222</v>
      </c>
      <c r="C254" s="31">
        <f t="shared" si="66"/>
        <v>0</v>
      </c>
      <c r="D254" s="31">
        <f t="shared" si="71"/>
        <v>0</v>
      </c>
      <c r="E254" s="31">
        <f t="shared" si="69"/>
        <v>0</v>
      </c>
      <c r="F254" s="31">
        <f t="shared" si="67"/>
        <v>0</v>
      </c>
      <c r="G254" s="31">
        <f t="shared" si="72"/>
        <v>0</v>
      </c>
      <c r="H254" s="58"/>
      <c r="I254" s="31">
        <f t="shared" si="73"/>
        <v>0</v>
      </c>
      <c r="J254" s="332"/>
      <c r="K254" s="57"/>
      <c r="L254" s="199"/>
      <c r="M254" s="20" t="str">
        <f t="shared" si="79"/>
        <v>222</v>
      </c>
      <c r="N254" s="31">
        <f t="shared" si="80"/>
        <v>0</v>
      </c>
      <c r="O254" s="31">
        <f t="shared" si="81"/>
        <v>0</v>
      </c>
      <c r="P254" s="31">
        <f t="shared" si="82"/>
        <v>0</v>
      </c>
      <c r="Q254" s="31">
        <f t="shared" si="83"/>
        <v>0</v>
      </c>
      <c r="R254" s="31">
        <f t="shared" si="84"/>
        <v>0</v>
      </c>
      <c r="S254" s="58"/>
      <c r="T254" s="31">
        <f t="shared" si="85"/>
        <v>0</v>
      </c>
      <c r="U254" s="332"/>
      <c r="V254" s="199"/>
      <c r="W254" s="56"/>
      <c r="X254" s="20" t="str">
        <f t="shared" si="86"/>
        <v/>
      </c>
      <c r="Y254" s="31" t="str">
        <f t="shared" si="74"/>
        <v/>
      </c>
      <c r="Z254" s="31" t="str">
        <f t="shared" si="75"/>
        <v/>
      </c>
      <c r="AA254" s="31" t="str">
        <f t="shared" si="70"/>
        <v/>
      </c>
      <c r="AB254" s="31" t="str">
        <f t="shared" si="68"/>
        <v/>
      </c>
      <c r="AC254" s="31" t="str">
        <f t="shared" si="76"/>
        <v/>
      </c>
      <c r="AD254" s="58"/>
      <c r="AE254" s="31">
        <f t="shared" si="77"/>
        <v>0</v>
      </c>
      <c r="AF254" s="332"/>
      <c r="AG254" s="57"/>
    </row>
    <row r="255" spans="1:33" x14ac:dyDescent="0.2">
      <c r="A255" s="56"/>
      <c r="B255" s="20" t="str">
        <f t="shared" si="78"/>
        <v>223</v>
      </c>
      <c r="C255" s="31">
        <f t="shared" si="66"/>
        <v>0</v>
      </c>
      <c r="D255" s="31">
        <f t="shared" si="71"/>
        <v>0</v>
      </c>
      <c r="E255" s="31">
        <f t="shared" si="69"/>
        <v>0</v>
      </c>
      <c r="F255" s="31">
        <f t="shared" si="67"/>
        <v>0</v>
      </c>
      <c r="G255" s="31">
        <f t="shared" si="72"/>
        <v>0</v>
      </c>
      <c r="H255" s="58"/>
      <c r="I255" s="31">
        <f t="shared" si="73"/>
        <v>0</v>
      </c>
      <c r="J255" s="332"/>
      <c r="K255" s="57"/>
      <c r="L255" s="199"/>
      <c r="M255" s="20" t="str">
        <f t="shared" si="79"/>
        <v>223</v>
      </c>
      <c r="N255" s="31">
        <f t="shared" si="80"/>
        <v>0</v>
      </c>
      <c r="O255" s="31">
        <f t="shared" si="81"/>
        <v>0</v>
      </c>
      <c r="P255" s="31">
        <f t="shared" si="82"/>
        <v>0</v>
      </c>
      <c r="Q255" s="31">
        <f t="shared" si="83"/>
        <v>0</v>
      </c>
      <c r="R255" s="31">
        <f t="shared" si="84"/>
        <v>0</v>
      </c>
      <c r="S255" s="58"/>
      <c r="T255" s="31">
        <f t="shared" si="85"/>
        <v>0</v>
      </c>
      <c r="U255" s="332"/>
      <c r="V255" s="199"/>
      <c r="W255" s="56"/>
      <c r="X255" s="20" t="str">
        <f t="shared" si="86"/>
        <v/>
      </c>
      <c r="Y255" s="31" t="str">
        <f t="shared" si="74"/>
        <v/>
      </c>
      <c r="Z255" s="31" t="str">
        <f t="shared" si="75"/>
        <v/>
      </c>
      <c r="AA255" s="31" t="str">
        <f t="shared" si="70"/>
        <v/>
      </c>
      <c r="AB255" s="31" t="str">
        <f t="shared" si="68"/>
        <v/>
      </c>
      <c r="AC255" s="31" t="str">
        <f t="shared" si="76"/>
        <v/>
      </c>
      <c r="AD255" s="58"/>
      <c r="AE255" s="31">
        <f t="shared" si="77"/>
        <v>0</v>
      </c>
      <c r="AF255" s="332"/>
      <c r="AG255" s="57"/>
    </row>
    <row r="256" spans="1:33" x14ac:dyDescent="0.2">
      <c r="A256" s="56"/>
      <c r="B256" s="20" t="str">
        <f t="shared" si="78"/>
        <v>224</v>
      </c>
      <c r="C256" s="31">
        <f t="shared" si="66"/>
        <v>0</v>
      </c>
      <c r="D256" s="31">
        <f t="shared" si="71"/>
        <v>0</v>
      </c>
      <c r="E256" s="31">
        <f t="shared" si="69"/>
        <v>0</v>
      </c>
      <c r="F256" s="31">
        <f t="shared" si="67"/>
        <v>0</v>
      </c>
      <c r="G256" s="31">
        <f t="shared" si="72"/>
        <v>0</v>
      </c>
      <c r="H256" s="58"/>
      <c r="I256" s="31">
        <f t="shared" si="73"/>
        <v>0</v>
      </c>
      <c r="J256" s="332"/>
      <c r="K256" s="57"/>
      <c r="L256" s="199"/>
      <c r="M256" s="20" t="str">
        <f t="shared" si="79"/>
        <v>224</v>
      </c>
      <c r="N256" s="31">
        <f t="shared" si="80"/>
        <v>0</v>
      </c>
      <c r="O256" s="31">
        <f t="shared" si="81"/>
        <v>0</v>
      </c>
      <c r="P256" s="31">
        <f t="shared" si="82"/>
        <v>0</v>
      </c>
      <c r="Q256" s="31">
        <f t="shared" si="83"/>
        <v>0</v>
      </c>
      <c r="R256" s="31">
        <f t="shared" si="84"/>
        <v>0</v>
      </c>
      <c r="S256" s="58"/>
      <c r="T256" s="31">
        <f t="shared" si="85"/>
        <v>0</v>
      </c>
      <c r="U256" s="332"/>
      <c r="V256" s="199"/>
      <c r="W256" s="56"/>
      <c r="X256" s="20" t="str">
        <f t="shared" si="86"/>
        <v/>
      </c>
      <c r="Y256" s="31" t="str">
        <f t="shared" si="74"/>
        <v/>
      </c>
      <c r="Z256" s="31" t="str">
        <f t="shared" si="75"/>
        <v/>
      </c>
      <c r="AA256" s="31" t="str">
        <f t="shared" si="70"/>
        <v/>
      </c>
      <c r="AB256" s="31" t="str">
        <f t="shared" si="68"/>
        <v/>
      </c>
      <c r="AC256" s="31" t="str">
        <f t="shared" si="76"/>
        <v/>
      </c>
      <c r="AD256" s="58"/>
      <c r="AE256" s="31">
        <f t="shared" si="77"/>
        <v>0</v>
      </c>
      <c r="AF256" s="332"/>
      <c r="AG256" s="57"/>
    </row>
    <row r="257" spans="1:33" x14ac:dyDescent="0.2">
      <c r="A257" s="56"/>
      <c r="B257" s="20" t="str">
        <f t="shared" si="78"/>
        <v>225</v>
      </c>
      <c r="C257" s="31">
        <f t="shared" si="66"/>
        <v>0</v>
      </c>
      <c r="D257" s="31">
        <f t="shared" si="71"/>
        <v>0</v>
      </c>
      <c r="E257" s="31">
        <f t="shared" si="69"/>
        <v>0</v>
      </c>
      <c r="F257" s="31">
        <f t="shared" si="67"/>
        <v>0</v>
      </c>
      <c r="G257" s="31">
        <f t="shared" si="72"/>
        <v>0</v>
      </c>
      <c r="H257" s="58"/>
      <c r="I257" s="31">
        <f t="shared" si="73"/>
        <v>0</v>
      </c>
      <c r="J257" s="332"/>
      <c r="K257" s="57"/>
      <c r="L257" s="199"/>
      <c r="M257" s="20" t="str">
        <f t="shared" si="79"/>
        <v>225</v>
      </c>
      <c r="N257" s="31">
        <f t="shared" si="80"/>
        <v>0</v>
      </c>
      <c r="O257" s="31">
        <f t="shared" si="81"/>
        <v>0</v>
      </c>
      <c r="P257" s="31">
        <f t="shared" si="82"/>
        <v>0</v>
      </c>
      <c r="Q257" s="31">
        <f t="shared" si="83"/>
        <v>0</v>
      </c>
      <c r="R257" s="31">
        <f t="shared" si="84"/>
        <v>0</v>
      </c>
      <c r="S257" s="58"/>
      <c r="T257" s="31">
        <f t="shared" si="85"/>
        <v>0</v>
      </c>
      <c r="U257" s="332"/>
      <c r="V257" s="199"/>
      <c r="W257" s="56"/>
      <c r="X257" s="20" t="str">
        <f t="shared" si="86"/>
        <v/>
      </c>
      <c r="Y257" s="31" t="str">
        <f t="shared" si="74"/>
        <v/>
      </c>
      <c r="Z257" s="31" t="str">
        <f t="shared" si="75"/>
        <v/>
      </c>
      <c r="AA257" s="31" t="str">
        <f t="shared" si="70"/>
        <v/>
      </c>
      <c r="AB257" s="31" t="str">
        <f t="shared" si="68"/>
        <v/>
      </c>
      <c r="AC257" s="31" t="str">
        <f t="shared" si="76"/>
        <v/>
      </c>
      <c r="AD257" s="58"/>
      <c r="AE257" s="31">
        <f t="shared" si="77"/>
        <v>0</v>
      </c>
      <c r="AF257" s="332"/>
      <c r="AG257" s="57"/>
    </row>
    <row r="258" spans="1:33" x14ac:dyDescent="0.2">
      <c r="A258" s="56"/>
      <c r="B258" s="20" t="str">
        <f t="shared" si="78"/>
        <v>226</v>
      </c>
      <c r="C258" s="31">
        <f t="shared" si="66"/>
        <v>0</v>
      </c>
      <c r="D258" s="31">
        <f t="shared" si="71"/>
        <v>0</v>
      </c>
      <c r="E258" s="31">
        <f t="shared" si="69"/>
        <v>0</v>
      </c>
      <c r="F258" s="31">
        <f t="shared" si="67"/>
        <v>0</v>
      </c>
      <c r="G258" s="31">
        <f t="shared" si="72"/>
        <v>0</v>
      </c>
      <c r="H258" s="58"/>
      <c r="I258" s="31">
        <f t="shared" si="73"/>
        <v>0</v>
      </c>
      <c r="J258" s="332"/>
      <c r="K258" s="57"/>
      <c r="L258" s="199"/>
      <c r="M258" s="20" t="str">
        <f t="shared" si="79"/>
        <v>226</v>
      </c>
      <c r="N258" s="31">
        <f t="shared" si="80"/>
        <v>0</v>
      </c>
      <c r="O258" s="31">
        <f t="shared" si="81"/>
        <v>0</v>
      </c>
      <c r="P258" s="31">
        <f t="shared" si="82"/>
        <v>0</v>
      </c>
      <c r="Q258" s="31">
        <f t="shared" si="83"/>
        <v>0</v>
      </c>
      <c r="R258" s="31">
        <f t="shared" si="84"/>
        <v>0</v>
      </c>
      <c r="S258" s="58"/>
      <c r="T258" s="31">
        <f t="shared" si="85"/>
        <v>0</v>
      </c>
      <c r="U258" s="332"/>
      <c r="V258" s="199"/>
      <c r="W258" s="56"/>
      <c r="X258" s="20" t="str">
        <f t="shared" si="86"/>
        <v/>
      </c>
      <c r="Y258" s="31" t="str">
        <f t="shared" si="74"/>
        <v/>
      </c>
      <c r="Z258" s="31" t="str">
        <f t="shared" si="75"/>
        <v/>
      </c>
      <c r="AA258" s="31" t="str">
        <f t="shared" si="70"/>
        <v/>
      </c>
      <c r="AB258" s="31" t="str">
        <f t="shared" si="68"/>
        <v/>
      </c>
      <c r="AC258" s="31" t="str">
        <f t="shared" si="76"/>
        <v/>
      </c>
      <c r="AD258" s="58"/>
      <c r="AE258" s="31">
        <f t="shared" si="77"/>
        <v>0</v>
      </c>
      <c r="AF258" s="332"/>
      <c r="AG258" s="57"/>
    </row>
    <row r="259" spans="1:33" x14ac:dyDescent="0.2">
      <c r="A259" s="56"/>
      <c r="B259" s="20" t="str">
        <f t="shared" si="78"/>
        <v>227</v>
      </c>
      <c r="C259" s="31">
        <f t="shared" si="66"/>
        <v>0</v>
      </c>
      <c r="D259" s="31">
        <f t="shared" si="71"/>
        <v>0</v>
      </c>
      <c r="E259" s="31">
        <f t="shared" si="69"/>
        <v>0</v>
      </c>
      <c r="F259" s="31">
        <f t="shared" si="67"/>
        <v>0</v>
      </c>
      <c r="G259" s="31">
        <f t="shared" si="72"/>
        <v>0</v>
      </c>
      <c r="H259" s="58"/>
      <c r="I259" s="31">
        <f t="shared" si="73"/>
        <v>0</v>
      </c>
      <c r="J259" s="332"/>
      <c r="K259" s="57"/>
      <c r="L259" s="199"/>
      <c r="M259" s="20" t="str">
        <f t="shared" si="79"/>
        <v>227</v>
      </c>
      <c r="N259" s="31">
        <f t="shared" si="80"/>
        <v>0</v>
      </c>
      <c r="O259" s="31">
        <f t="shared" si="81"/>
        <v>0</v>
      </c>
      <c r="P259" s="31">
        <f t="shared" si="82"/>
        <v>0</v>
      </c>
      <c r="Q259" s="31">
        <f t="shared" si="83"/>
        <v>0</v>
      </c>
      <c r="R259" s="31">
        <f t="shared" si="84"/>
        <v>0</v>
      </c>
      <c r="S259" s="58"/>
      <c r="T259" s="31">
        <f t="shared" si="85"/>
        <v>0</v>
      </c>
      <c r="U259" s="332"/>
      <c r="V259" s="199"/>
      <c r="W259" s="56"/>
      <c r="X259" s="20" t="str">
        <f t="shared" si="86"/>
        <v/>
      </c>
      <c r="Y259" s="31" t="str">
        <f t="shared" si="74"/>
        <v/>
      </c>
      <c r="Z259" s="31" t="str">
        <f t="shared" si="75"/>
        <v/>
      </c>
      <c r="AA259" s="31" t="str">
        <f t="shared" si="70"/>
        <v/>
      </c>
      <c r="AB259" s="31" t="str">
        <f t="shared" si="68"/>
        <v/>
      </c>
      <c r="AC259" s="31" t="str">
        <f t="shared" si="76"/>
        <v/>
      </c>
      <c r="AD259" s="58"/>
      <c r="AE259" s="31">
        <f t="shared" si="77"/>
        <v>0</v>
      </c>
      <c r="AF259" s="332"/>
      <c r="AG259" s="57"/>
    </row>
    <row r="260" spans="1:33" x14ac:dyDescent="0.2">
      <c r="A260" s="56"/>
      <c r="B260" s="20" t="str">
        <f t="shared" si="78"/>
        <v>228</v>
      </c>
      <c r="C260" s="31">
        <f t="shared" si="66"/>
        <v>0</v>
      </c>
      <c r="D260" s="31">
        <f t="shared" si="71"/>
        <v>0</v>
      </c>
      <c r="E260" s="31">
        <f t="shared" si="69"/>
        <v>0</v>
      </c>
      <c r="F260" s="31">
        <f t="shared" si="67"/>
        <v>0</v>
      </c>
      <c r="G260" s="31">
        <f t="shared" si="72"/>
        <v>0</v>
      </c>
      <c r="H260" s="58"/>
      <c r="I260" s="31">
        <f t="shared" si="73"/>
        <v>0</v>
      </c>
      <c r="J260" s="332"/>
      <c r="K260" s="57"/>
      <c r="L260" s="199"/>
      <c r="M260" s="20" t="str">
        <f t="shared" si="79"/>
        <v>228</v>
      </c>
      <c r="N260" s="31">
        <f t="shared" si="80"/>
        <v>0</v>
      </c>
      <c r="O260" s="31">
        <f t="shared" si="81"/>
        <v>0</v>
      </c>
      <c r="P260" s="31">
        <f t="shared" si="82"/>
        <v>0</v>
      </c>
      <c r="Q260" s="31">
        <f t="shared" si="83"/>
        <v>0</v>
      </c>
      <c r="R260" s="31">
        <f t="shared" si="84"/>
        <v>0</v>
      </c>
      <c r="S260" s="58"/>
      <c r="T260" s="31">
        <f t="shared" si="85"/>
        <v>0</v>
      </c>
      <c r="U260" s="332"/>
      <c r="V260" s="199"/>
      <c r="W260" s="56"/>
      <c r="X260" s="20" t="str">
        <f t="shared" si="86"/>
        <v/>
      </c>
      <c r="Y260" s="31" t="str">
        <f t="shared" si="74"/>
        <v/>
      </c>
      <c r="Z260" s="31" t="str">
        <f t="shared" si="75"/>
        <v/>
      </c>
      <c r="AA260" s="31" t="str">
        <f t="shared" si="70"/>
        <v/>
      </c>
      <c r="AB260" s="31" t="str">
        <f t="shared" si="68"/>
        <v/>
      </c>
      <c r="AC260" s="31" t="str">
        <f t="shared" si="76"/>
        <v/>
      </c>
      <c r="AD260" s="58"/>
      <c r="AE260" s="31">
        <f t="shared" si="77"/>
        <v>0</v>
      </c>
      <c r="AF260" s="332"/>
      <c r="AG260" s="57"/>
    </row>
    <row r="261" spans="1:33" x14ac:dyDescent="0.2">
      <c r="A261" s="56"/>
      <c r="B261" s="20" t="str">
        <f t="shared" si="78"/>
        <v>229</v>
      </c>
      <c r="C261" s="31">
        <f t="shared" si="66"/>
        <v>0</v>
      </c>
      <c r="D261" s="31">
        <f t="shared" si="71"/>
        <v>0</v>
      </c>
      <c r="E261" s="31">
        <f t="shared" si="69"/>
        <v>0</v>
      </c>
      <c r="F261" s="31">
        <f t="shared" si="67"/>
        <v>0</v>
      </c>
      <c r="G261" s="31">
        <f t="shared" si="72"/>
        <v>0</v>
      </c>
      <c r="H261" s="58"/>
      <c r="I261" s="31">
        <f t="shared" si="73"/>
        <v>0</v>
      </c>
      <c r="J261" s="332"/>
      <c r="K261" s="57"/>
      <c r="L261" s="199"/>
      <c r="M261" s="20" t="str">
        <f t="shared" si="79"/>
        <v>229</v>
      </c>
      <c r="N261" s="31">
        <f t="shared" si="80"/>
        <v>0</v>
      </c>
      <c r="O261" s="31">
        <f t="shared" si="81"/>
        <v>0</v>
      </c>
      <c r="P261" s="31">
        <f t="shared" si="82"/>
        <v>0</v>
      </c>
      <c r="Q261" s="31">
        <f t="shared" si="83"/>
        <v>0</v>
      </c>
      <c r="R261" s="31">
        <f t="shared" si="84"/>
        <v>0</v>
      </c>
      <c r="S261" s="58"/>
      <c r="T261" s="31">
        <f t="shared" si="85"/>
        <v>0</v>
      </c>
      <c r="U261" s="332"/>
      <c r="V261" s="199"/>
      <c r="W261" s="56"/>
      <c r="X261" s="20" t="str">
        <f t="shared" si="86"/>
        <v/>
      </c>
      <c r="Y261" s="31" t="str">
        <f t="shared" si="74"/>
        <v/>
      </c>
      <c r="Z261" s="31" t="str">
        <f t="shared" si="75"/>
        <v/>
      </c>
      <c r="AA261" s="31" t="str">
        <f t="shared" si="70"/>
        <v/>
      </c>
      <c r="AB261" s="31" t="str">
        <f t="shared" si="68"/>
        <v/>
      </c>
      <c r="AC261" s="31" t="str">
        <f t="shared" si="76"/>
        <v/>
      </c>
      <c r="AD261" s="58"/>
      <c r="AE261" s="31">
        <f t="shared" si="77"/>
        <v>0</v>
      </c>
      <c r="AF261" s="332"/>
      <c r="AG261" s="57"/>
    </row>
    <row r="262" spans="1:33" x14ac:dyDescent="0.2">
      <c r="A262" s="56"/>
      <c r="B262" s="20" t="str">
        <f t="shared" si="78"/>
        <v>230</v>
      </c>
      <c r="C262" s="31">
        <f t="shared" ref="C262:C325" si="87">IF(B262="","",IF(C261-E261-F261-H261&gt;0,C261-E261-F261-H261, 0))</f>
        <v>0</v>
      </c>
      <c r="D262" s="31">
        <f t="shared" si="71"/>
        <v>0</v>
      </c>
      <c r="E262" s="31">
        <f t="shared" si="69"/>
        <v>0</v>
      </c>
      <c r="F262" s="31">
        <f t="shared" si="67"/>
        <v>0</v>
      </c>
      <c r="G262" s="31">
        <f t="shared" si="72"/>
        <v>0</v>
      </c>
      <c r="H262" s="58"/>
      <c r="I262" s="31">
        <f t="shared" si="73"/>
        <v>0</v>
      </c>
      <c r="J262" s="332"/>
      <c r="K262" s="57"/>
      <c r="L262" s="199"/>
      <c r="M262" s="20" t="str">
        <f t="shared" si="79"/>
        <v>230</v>
      </c>
      <c r="N262" s="31">
        <f t="shared" si="80"/>
        <v>0</v>
      </c>
      <c r="O262" s="31">
        <f t="shared" si="81"/>
        <v>0</v>
      </c>
      <c r="P262" s="31">
        <f t="shared" si="82"/>
        <v>0</v>
      </c>
      <c r="Q262" s="31">
        <f t="shared" si="83"/>
        <v>0</v>
      </c>
      <c r="R262" s="31">
        <f t="shared" si="84"/>
        <v>0</v>
      </c>
      <c r="S262" s="58"/>
      <c r="T262" s="31">
        <f t="shared" si="85"/>
        <v>0</v>
      </c>
      <c r="U262" s="332"/>
      <c r="V262" s="199"/>
      <c r="W262" s="56"/>
      <c r="X262" s="20" t="str">
        <f t="shared" si="86"/>
        <v/>
      </c>
      <c r="Y262" s="31" t="str">
        <f t="shared" si="74"/>
        <v/>
      </c>
      <c r="Z262" s="31" t="str">
        <f t="shared" si="75"/>
        <v/>
      </c>
      <c r="AA262" s="31" t="str">
        <f t="shared" si="70"/>
        <v/>
      </c>
      <c r="AB262" s="31" t="str">
        <f t="shared" si="68"/>
        <v/>
      </c>
      <c r="AC262" s="31" t="str">
        <f t="shared" si="76"/>
        <v/>
      </c>
      <c r="AD262" s="58"/>
      <c r="AE262" s="31">
        <f t="shared" si="77"/>
        <v>0</v>
      </c>
      <c r="AF262" s="332"/>
      <c r="AG262" s="57"/>
    </row>
    <row r="263" spans="1:33" x14ac:dyDescent="0.2">
      <c r="A263" s="56"/>
      <c r="B263" s="20" t="str">
        <f t="shared" si="78"/>
        <v>231</v>
      </c>
      <c r="C263" s="31">
        <f t="shared" si="87"/>
        <v>0</v>
      </c>
      <c r="D263" s="31">
        <f t="shared" si="71"/>
        <v>0</v>
      </c>
      <c r="E263" s="31">
        <f t="shared" si="69"/>
        <v>0</v>
      </c>
      <c r="F263" s="31">
        <f t="shared" si="67"/>
        <v>0</v>
      </c>
      <c r="G263" s="31">
        <f t="shared" si="72"/>
        <v>0</v>
      </c>
      <c r="H263" s="58"/>
      <c r="I263" s="31">
        <f t="shared" si="73"/>
        <v>0</v>
      </c>
      <c r="J263" s="332"/>
      <c r="K263" s="57"/>
      <c r="L263" s="199"/>
      <c r="M263" s="20" t="str">
        <f t="shared" si="79"/>
        <v>231</v>
      </c>
      <c r="N263" s="31">
        <f t="shared" si="80"/>
        <v>0</v>
      </c>
      <c r="O263" s="31">
        <f t="shared" si="81"/>
        <v>0</v>
      </c>
      <c r="P263" s="31">
        <f t="shared" si="82"/>
        <v>0</v>
      </c>
      <c r="Q263" s="31">
        <f t="shared" si="83"/>
        <v>0</v>
      </c>
      <c r="R263" s="31">
        <f t="shared" si="84"/>
        <v>0</v>
      </c>
      <c r="S263" s="58"/>
      <c r="T263" s="31">
        <f t="shared" si="85"/>
        <v>0</v>
      </c>
      <c r="U263" s="332"/>
      <c r="V263" s="199"/>
      <c r="W263" s="56"/>
      <c r="X263" s="20" t="str">
        <f t="shared" si="86"/>
        <v/>
      </c>
      <c r="Y263" s="31" t="str">
        <f t="shared" si="74"/>
        <v/>
      </c>
      <c r="Z263" s="31" t="str">
        <f t="shared" si="75"/>
        <v/>
      </c>
      <c r="AA263" s="31" t="str">
        <f t="shared" si="70"/>
        <v/>
      </c>
      <c r="AB263" s="31" t="str">
        <f t="shared" si="68"/>
        <v/>
      </c>
      <c r="AC263" s="31" t="str">
        <f t="shared" si="76"/>
        <v/>
      </c>
      <c r="AD263" s="58"/>
      <c r="AE263" s="31">
        <f t="shared" si="77"/>
        <v>0</v>
      </c>
      <c r="AF263" s="332"/>
      <c r="AG263" s="57"/>
    </row>
    <row r="264" spans="1:33" x14ac:dyDescent="0.2">
      <c r="A264" s="56"/>
      <c r="B264" s="20" t="str">
        <f t="shared" si="78"/>
        <v>232</v>
      </c>
      <c r="C264" s="31">
        <f t="shared" si="87"/>
        <v>0</v>
      </c>
      <c r="D264" s="31">
        <f t="shared" si="71"/>
        <v>0</v>
      </c>
      <c r="E264" s="31">
        <f t="shared" si="69"/>
        <v>0</v>
      </c>
      <c r="F264" s="31">
        <f t="shared" si="67"/>
        <v>0</v>
      </c>
      <c r="G264" s="31">
        <f t="shared" si="72"/>
        <v>0</v>
      </c>
      <c r="H264" s="58"/>
      <c r="I264" s="31">
        <f t="shared" si="73"/>
        <v>0</v>
      </c>
      <c r="J264" s="332"/>
      <c r="K264" s="57"/>
      <c r="L264" s="199"/>
      <c r="M264" s="20" t="str">
        <f t="shared" si="79"/>
        <v>232</v>
      </c>
      <c r="N264" s="31">
        <f t="shared" si="80"/>
        <v>0</v>
      </c>
      <c r="O264" s="31">
        <f t="shared" si="81"/>
        <v>0</v>
      </c>
      <c r="P264" s="31">
        <f t="shared" si="82"/>
        <v>0</v>
      </c>
      <c r="Q264" s="31">
        <f t="shared" si="83"/>
        <v>0</v>
      </c>
      <c r="R264" s="31">
        <f t="shared" si="84"/>
        <v>0</v>
      </c>
      <c r="S264" s="58"/>
      <c r="T264" s="31">
        <f t="shared" si="85"/>
        <v>0</v>
      </c>
      <c r="U264" s="332"/>
      <c r="V264" s="199"/>
      <c r="W264" s="56"/>
      <c r="X264" s="20" t="str">
        <f t="shared" si="86"/>
        <v/>
      </c>
      <c r="Y264" s="31" t="str">
        <f t="shared" si="74"/>
        <v/>
      </c>
      <c r="Z264" s="31" t="str">
        <f t="shared" si="75"/>
        <v/>
      </c>
      <c r="AA264" s="31" t="str">
        <f t="shared" si="70"/>
        <v/>
      </c>
      <c r="AB264" s="31" t="str">
        <f t="shared" si="68"/>
        <v/>
      </c>
      <c r="AC264" s="31" t="str">
        <f t="shared" si="76"/>
        <v/>
      </c>
      <c r="AD264" s="58"/>
      <c r="AE264" s="31">
        <f t="shared" si="77"/>
        <v>0</v>
      </c>
      <c r="AF264" s="332"/>
      <c r="AG264" s="57"/>
    </row>
    <row r="265" spans="1:33" x14ac:dyDescent="0.2">
      <c r="A265" s="56"/>
      <c r="B265" s="20" t="str">
        <f t="shared" si="78"/>
        <v>233</v>
      </c>
      <c r="C265" s="31">
        <f t="shared" si="87"/>
        <v>0</v>
      </c>
      <c r="D265" s="31">
        <f t="shared" si="71"/>
        <v>0</v>
      </c>
      <c r="E265" s="31">
        <f t="shared" si="69"/>
        <v>0</v>
      </c>
      <c r="F265" s="31">
        <f t="shared" si="67"/>
        <v>0</v>
      </c>
      <c r="G265" s="31">
        <f t="shared" si="72"/>
        <v>0</v>
      </c>
      <c r="H265" s="58"/>
      <c r="I265" s="31">
        <f t="shared" si="73"/>
        <v>0</v>
      </c>
      <c r="J265" s="332"/>
      <c r="K265" s="57"/>
      <c r="L265" s="199"/>
      <c r="M265" s="20" t="str">
        <f t="shared" si="79"/>
        <v>233</v>
      </c>
      <c r="N265" s="31">
        <f t="shared" si="80"/>
        <v>0</v>
      </c>
      <c r="O265" s="31">
        <f t="shared" si="81"/>
        <v>0</v>
      </c>
      <c r="P265" s="31">
        <f t="shared" si="82"/>
        <v>0</v>
      </c>
      <c r="Q265" s="31">
        <f t="shared" si="83"/>
        <v>0</v>
      </c>
      <c r="R265" s="31">
        <f t="shared" si="84"/>
        <v>0</v>
      </c>
      <c r="S265" s="58"/>
      <c r="T265" s="31">
        <f t="shared" si="85"/>
        <v>0</v>
      </c>
      <c r="U265" s="332"/>
      <c r="V265" s="199"/>
      <c r="W265" s="56"/>
      <c r="X265" s="20" t="str">
        <f t="shared" si="86"/>
        <v/>
      </c>
      <c r="Y265" s="31" t="str">
        <f t="shared" si="74"/>
        <v/>
      </c>
      <c r="Z265" s="31" t="str">
        <f t="shared" si="75"/>
        <v/>
      </c>
      <c r="AA265" s="31" t="str">
        <f t="shared" si="70"/>
        <v/>
      </c>
      <c r="AB265" s="31" t="str">
        <f t="shared" si="68"/>
        <v/>
      </c>
      <c r="AC265" s="31" t="str">
        <f t="shared" si="76"/>
        <v/>
      </c>
      <c r="AD265" s="58"/>
      <c r="AE265" s="31">
        <f t="shared" si="77"/>
        <v>0</v>
      </c>
      <c r="AF265" s="332"/>
      <c r="AG265" s="57"/>
    </row>
    <row r="266" spans="1:33" x14ac:dyDescent="0.2">
      <c r="A266" s="56"/>
      <c r="B266" s="20" t="str">
        <f t="shared" si="78"/>
        <v>234</v>
      </c>
      <c r="C266" s="31">
        <f t="shared" si="87"/>
        <v>0</v>
      </c>
      <c r="D266" s="31">
        <f t="shared" si="71"/>
        <v>0</v>
      </c>
      <c r="E266" s="31">
        <f t="shared" si="69"/>
        <v>0</v>
      </c>
      <c r="F266" s="31">
        <f t="shared" si="67"/>
        <v>0</v>
      </c>
      <c r="G266" s="31">
        <f t="shared" si="72"/>
        <v>0</v>
      </c>
      <c r="H266" s="58"/>
      <c r="I266" s="31">
        <f t="shared" si="73"/>
        <v>0</v>
      </c>
      <c r="J266" s="332"/>
      <c r="K266" s="57"/>
      <c r="L266" s="199"/>
      <c r="M266" s="20" t="str">
        <f t="shared" si="79"/>
        <v>234</v>
      </c>
      <c r="N266" s="31">
        <f t="shared" si="80"/>
        <v>0</v>
      </c>
      <c r="O266" s="31">
        <f t="shared" si="81"/>
        <v>0</v>
      </c>
      <c r="P266" s="31">
        <f t="shared" si="82"/>
        <v>0</v>
      </c>
      <c r="Q266" s="31">
        <f t="shared" si="83"/>
        <v>0</v>
      </c>
      <c r="R266" s="31">
        <f t="shared" si="84"/>
        <v>0</v>
      </c>
      <c r="S266" s="58"/>
      <c r="T266" s="31">
        <f t="shared" si="85"/>
        <v>0</v>
      </c>
      <c r="U266" s="332"/>
      <c r="V266" s="199"/>
      <c r="W266" s="56"/>
      <c r="X266" s="20" t="str">
        <f t="shared" si="86"/>
        <v/>
      </c>
      <c r="Y266" s="31" t="str">
        <f t="shared" si="74"/>
        <v/>
      </c>
      <c r="Z266" s="31" t="str">
        <f t="shared" si="75"/>
        <v/>
      </c>
      <c r="AA266" s="31" t="str">
        <f t="shared" si="70"/>
        <v/>
      </c>
      <c r="AB266" s="31" t="str">
        <f t="shared" si="68"/>
        <v/>
      </c>
      <c r="AC266" s="31" t="str">
        <f t="shared" si="76"/>
        <v/>
      </c>
      <c r="AD266" s="58"/>
      <c r="AE266" s="31">
        <f t="shared" si="77"/>
        <v>0</v>
      </c>
      <c r="AF266" s="332"/>
      <c r="AG266" s="57"/>
    </row>
    <row r="267" spans="1:33" x14ac:dyDescent="0.2">
      <c r="A267" s="56"/>
      <c r="B267" s="20" t="str">
        <f t="shared" si="78"/>
        <v>235</v>
      </c>
      <c r="C267" s="31">
        <f t="shared" si="87"/>
        <v>0</v>
      </c>
      <c r="D267" s="31">
        <f t="shared" si="71"/>
        <v>0</v>
      </c>
      <c r="E267" s="31">
        <f t="shared" si="69"/>
        <v>0</v>
      </c>
      <c r="F267" s="31">
        <f t="shared" si="67"/>
        <v>0</v>
      </c>
      <c r="G267" s="31">
        <f t="shared" si="72"/>
        <v>0</v>
      </c>
      <c r="H267" s="58"/>
      <c r="I267" s="31">
        <f t="shared" si="73"/>
        <v>0</v>
      </c>
      <c r="J267" s="332"/>
      <c r="K267" s="57"/>
      <c r="L267" s="199"/>
      <c r="M267" s="20" t="str">
        <f t="shared" si="79"/>
        <v>235</v>
      </c>
      <c r="N267" s="31">
        <f t="shared" si="80"/>
        <v>0</v>
      </c>
      <c r="O267" s="31">
        <f t="shared" si="81"/>
        <v>0</v>
      </c>
      <c r="P267" s="31">
        <f t="shared" si="82"/>
        <v>0</v>
      </c>
      <c r="Q267" s="31">
        <f t="shared" si="83"/>
        <v>0</v>
      </c>
      <c r="R267" s="31">
        <f t="shared" si="84"/>
        <v>0</v>
      </c>
      <c r="S267" s="58"/>
      <c r="T267" s="31">
        <f t="shared" si="85"/>
        <v>0</v>
      </c>
      <c r="U267" s="332"/>
      <c r="V267" s="199"/>
      <c r="W267" s="56"/>
      <c r="X267" s="20" t="str">
        <f t="shared" si="86"/>
        <v/>
      </c>
      <c r="Y267" s="31" t="str">
        <f t="shared" si="74"/>
        <v/>
      </c>
      <c r="Z267" s="31" t="str">
        <f t="shared" si="75"/>
        <v/>
      </c>
      <c r="AA267" s="31" t="str">
        <f t="shared" si="70"/>
        <v/>
      </c>
      <c r="AB267" s="31" t="str">
        <f t="shared" si="68"/>
        <v/>
      </c>
      <c r="AC267" s="31" t="str">
        <f t="shared" si="76"/>
        <v/>
      </c>
      <c r="AD267" s="58"/>
      <c r="AE267" s="31">
        <f t="shared" si="77"/>
        <v>0</v>
      </c>
      <c r="AF267" s="332"/>
      <c r="AG267" s="57"/>
    </row>
    <row r="268" spans="1:33" x14ac:dyDescent="0.2">
      <c r="A268" s="56"/>
      <c r="B268" s="20" t="str">
        <f t="shared" si="78"/>
        <v>236</v>
      </c>
      <c r="C268" s="31">
        <f t="shared" si="87"/>
        <v>0</v>
      </c>
      <c r="D268" s="31">
        <f t="shared" si="71"/>
        <v>0</v>
      </c>
      <c r="E268" s="31">
        <f t="shared" si="69"/>
        <v>0</v>
      </c>
      <c r="F268" s="31">
        <f t="shared" si="67"/>
        <v>0</v>
      </c>
      <c r="G268" s="31">
        <f t="shared" si="72"/>
        <v>0</v>
      </c>
      <c r="H268" s="58"/>
      <c r="I268" s="31">
        <f t="shared" si="73"/>
        <v>0</v>
      </c>
      <c r="J268" s="332"/>
      <c r="K268" s="57"/>
      <c r="L268" s="199"/>
      <c r="M268" s="20" t="str">
        <f t="shared" si="79"/>
        <v>236</v>
      </c>
      <c r="N268" s="31">
        <f t="shared" si="80"/>
        <v>0</v>
      </c>
      <c r="O268" s="31">
        <f t="shared" si="81"/>
        <v>0</v>
      </c>
      <c r="P268" s="31">
        <f t="shared" si="82"/>
        <v>0</v>
      </c>
      <c r="Q268" s="31">
        <f t="shared" si="83"/>
        <v>0</v>
      </c>
      <c r="R268" s="31">
        <f t="shared" si="84"/>
        <v>0</v>
      </c>
      <c r="S268" s="58"/>
      <c r="T268" s="31">
        <f t="shared" si="85"/>
        <v>0</v>
      </c>
      <c r="U268" s="332"/>
      <c r="V268" s="199"/>
      <c r="W268" s="56"/>
      <c r="X268" s="20" t="str">
        <f t="shared" si="86"/>
        <v/>
      </c>
      <c r="Y268" s="31" t="str">
        <f t="shared" si="74"/>
        <v/>
      </c>
      <c r="Z268" s="31" t="str">
        <f t="shared" si="75"/>
        <v/>
      </c>
      <c r="AA268" s="31" t="str">
        <f t="shared" si="70"/>
        <v/>
      </c>
      <c r="AB268" s="31" t="str">
        <f t="shared" si="68"/>
        <v/>
      </c>
      <c r="AC268" s="31" t="str">
        <f t="shared" si="76"/>
        <v/>
      </c>
      <c r="AD268" s="58"/>
      <c r="AE268" s="31">
        <f t="shared" si="77"/>
        <v>0</v>
      </c>
      <c r="AF268" s="332"/>
      <c r="AG268" s="57"/>
    </row>
    <row r="269" spans="1:33" x14ac:dyDescent="0.2">
      <c r="A269" s="56"/>
      <c r="B269" s="20" t="str">
        <f t="shared" si="78"/>
        <v>237</v>
      </c>
      <c r="C269" s="31">
        <f t="shared" si="87"/>
        <v>0</v>
      </c>
      <c r="D269" s="31">
        <f t="shared" si="71"/>
        <v>0</v>
      </c>
      <c r="E269" s="31">
        <f t="shared" si="69"/>
        <v>0</v>
      </c>
      <c r="F269" s="31">
        <f t="shared" si="67"/>
        <v>0</v>
      </c>
      <c r="G269" s="31">
        <f t="shared" si="72"/>
        <v>0</v>
      </c>
      <c r="H269" s="58"/>
      <c r="I269" s="31">
        <f t="shared" si="73"/>
        <v>0</v>
      </c>
      <c r="J269" s="332"/>
      <c r="K269" s="57"/>
      <c r="L269" s="199"/>
      <c r="M269" s="20" t="str">
        <f t="shared" si="79"/>
        <v>237</v>
      </c>
      <c r="N269" s="31">
        <f t="shared" si="80"/>
        <v>0</v>
      </c>
      <c r="O269" s="31">
        <f t="shared" si="81"/>
        <v>0</v>
      </c>
      <c r="P269" s="31">
        <f t="shared" si="82"/>
        <v>0</v>
      </c>
      <c r="Q269" s="31">
        <f t="shared" si="83"/>
        <v>0</v>
      </c>
      <c r="R269" s="31">
        <f t="shared" si="84"/>
        <v>0</v>
      </c>
      <c r="S269" s="58"/>
      <c r="T269" s="31">
        <f t="shared" si="85"/>
        <v>0</v>
      </c>
      <c r="U269" s="332"/>
      <c r="V269" s="199"/>
      <c r="W269" s="56"/>
      <c r="X269" s="20" t="str">
        <f t="shared" si="86"/>
        <v/>
      </c>
      <c r="Y269" s="31" t="str">
        <f t="shared" si="74"/>
        <v/>
      </c>
      <c r="Z269" s="31" t="str">
        <f t="shared" si="75"/>
        <v/>
      </c>
      <c r="AA269" s="31" t="str">
        <f t="shared" si="70"/>
        <v/>
      </c>
      <c r="AB269" s="31" t="str">
        <f t="shared" si="68"/>
        <v/>
      </c>
      <c r="AC269" s="31" t="str">
        <f t="shared" si="76"/>
        <v/>
      </c>
      <c r="AD269" s="58"/>
      <c r="AE269" s="31">
        <f t="shared" si="77"/>
        <v>0</v>
      </c>
      <c r="AF269" s="332"/>
      <c r="AG269" s="57"/>
    </row>
    <row r="270" spans="1:33" x14ac:dyDescent="0.2">
      <c r="A270" s="56"/>
      <c r="B270" s="20" t="str">
        <f t="shared" si="78"/>
        <v>238</v>
      </c>
      <c r="C270" s="31">
        <f t="shared" si="87"/>
        <v>0</v>
      </c>
      <c r="D270" s="31">
        <f t="shared" si="71"/>
        <v>0</v>
      </c>
      <c r="E270" s="31">
        <f t="shared" si="69"/>
        <v>0</v>
      </c>
      <c r="F270" s="31">
        <f t="shared" si="67"/>
        <v>0</v>
      </c>
      <c r="G270" s="31">
        <f t="shared" si="72"/>
        <v>0</v>
      </c>
      <c r="H270" s="58"/>
      <c r="I270" s="31">
        <f t="shared" si="73"/>
        <v>0</v>
      </c>
      <c r="J270" s="332"/>
      <c r="K270" s="57"/>
      <c r="L270" s="199"/>
      <c r="M270" s="20" t="str">
        <f t="shared" si="79"/>
        <v>238</v>
      </c>
      <c r="N270" s="31">
        <f t="shared" si="80"/>
        <v>0</v>
      </c>
      <c r="O270" s="31">
        <f t="shared" si="81"/>
        <v>0</v>
      </c>
      <c r="P270" s="31">
        <f t="shared" si="82"/>
        <v>0</v>
      </c>
      <c r="Q270" s="31">
        <f t="shared" si="83"/>
        <v>0</v>
      </c>
      <c r="R270" s="31">
        <f t="shared" si="84"/>
        <v>0</v>
      </c>
      <c r="S270" s="58"/>
      <c r="T270" s="31">
        <f t="shared" si="85"/>
        <v>0</v>
      </c>
      <c r="U270" s="332"/>
      <c r="V270" s="199"/>
      <c r="W270" s="56"/>
      <c r="X270" s="20" t="str">
        <f t="shared" si="86"/>
        <v/>
      </c>
      <c r="Y270" s="31" t="str">
        <f t="shared" si="74"/>
        <v/>
      </c>
      <c r="Z270" s="31" t="str">
        <f t="shared" si="75"/>
        <v/>
      </c>
      <c r="AA270" s="31" t="str">
        <f t="shared" si="70"/>
        <v/>
      </c>
      <c r="AB270" s="31" t="str">
        <f t="shared" si="68"/>
        <v/>
      </c>
      <c r="AC270" s="31" t="str">
        <f t="shared" si="76"/>
        <v/>
      </c>
      <c r="AD270" s="58"/>
      <c r="AE270" s="31">
        <f t="shared" si="77"/>
        <v>0</v>
      </c>
      <c r="AF270" s="332"/>
      <c r="AG270" s="57"/>
    </row>
    <row r="271" spans="1:33" x14ac:dyDescent="0.2">
      <c r="A271" s="56"/>
      <c r="B271" s="20" t="str">
        <f t="shared" si="78"/>
        <v>239</v>
      </c>
      <c r="C271" s="31">
        <f t="shared" si="87"/>
        <v>0</v>
      </c>
      <c r="D271" s="31">
        <f t="shared" si="71"/>
        <v>0</v>
      </c>
      <c r="E271" s="31">
        <f t="shared" si="69"/>
        <v>0</v>
      </c>
      <c r="F271" s="31">
        <f t="shared" si="67"/>
        <v>0</v>
      </c>
      <c r="G271" s="31">
        <f t="shared" si="72"/>
        <v>0</v>
      </c>
      <c r="H271" s="58"/>
      <c r="I271" s="31">
        <f t="shared" si="73"/>
        <v>0</v>
      </c>
      <c r="J271" s="332"/>
      <c r="K271" s="57"/>
      <c r="L271" s="199"/>
      <c r="M271" s="20" t="str">
        <f t="shared" si="79"/>
        <v>239</v>
      </c>
      <c r="N271" s="31">
        <f t="shared" si="80"/>
        <v>0</v>
      </c>
      <c r="O271" s="31">
        <f t="shared" si="81"/>
        <v>0</v>
      </c>
      <c r="P271" s="31">
        <f t="shared" si="82"/>
        <v>0</v>
      </c>
      <c r="Q271" s="31">
        <f t="shared" si="83"/>
        <v>0</v>
      </c>
      <c r="R271" s="31">
        <f t="shared" si="84"/>
        <v>0</v>
      </c>
      <c r="S271" s="58"/>
      <c r="T271" s="31">
        <f t="shared" si="85"/>
        <v>0</v>
      </c>
      <c r="U271" s="332"/>
      <c r="V271" s="199"/>
      <c r="W271" s="56"/>
      <c r="X271" s="20" t="str">
        <f t="shared" si="86"/>
        <v/>
      </c>
      <c r="Y271" s="31" t="str">
        <f t="shared" si="74"/>
        <v/>
      </c>
      <c r="Z271" s="31" t="str">
        <f t="shared" si="75"/>
        <v/>
      </c>
      <c r="AA271" s="31" t="str">
        <f t="shared" si="70"/>
        <v/>
      </c>
      <c r="AB271" s="31" t="str">
        <f t="shared" si="68"/>
        <v/>
      </c>
      <c r="AC271" s="31" t="str">
        <f t="shared" si="76"/>
        <v/>
      </c>
      <c r="AD271" s="58"/>
      <c r="AE271" s="31">
        <f t="shared" si="77"/>
        <v>0</v>
      </c>
      <c r="AF271" s="332"/>
      <c r="AG271" s="57"/>
    </row>
    <row r="272" spans="1:33" x14ac:dyDescent="0.2">
      <c r="A272" s="56"/>
      <c r="B272" s="20" t="str">
        <f t="shared" si="78"/>
        <v>240</v>
      </c>
      <c r="C272" s="31">
        <f t="shared" si="87"/>
        <v>0</v>
      </c>
      <c r="D272" s="31">
        <f t="shared" si="71"/>
        <v>0</v>
      </c>
      <c r="E272" s="31">
        <f t="shared" si="69"/>
        <v>0</v>
      </c>
      <c r="F272" s="31">
        <f t="shared" si="67"/>
        <v>0</v>
      </c>
      <c r="G272" s="31">
        <f t="shared" si="72"/>
        <v>0</v>
      </c>
      <c r="H272" s="58"/>
      <c r="I272" s="31">
        <f t="shared" si="73"/>
        <v>0</v>
      </c>
      <c r="J272" s="332"/>
      <c r="K272" s="57"/>
      <c r="L272" s="199"/>
      <c r="M272" s="20" t="str">
        <f t="shared" si="79"/>
        <v>240</v>
      </c>
      <c r="N272" s="31">
        <f t="shared" si="80"/>
        <v>0</v>
      </c>
      <c r="O272" s="31">
        <f t="shared" si="81"/>
        <v>0</v>
      </c>
      <c r="P272" s="31">
        <f t="shared" si="82"/>
        <v>0</v>
      </c>
      <c r="Q272" s="31">
        <f t="shared" si="83"/>
        <v>0</v>
      </c>
      <c r="R272" s="31">
        <f t="shared" si="84"/>
        <v>0</v>
      </c>
      <c r="S272" s="58"/>
      <c r="T272" s="31">
        <f t="shared" si="85"/>
        <v>0</v>
      </c>
      <c r="U272" s="332"/>
      <c r="V272" s="199"/>
      <c r="W272" s="56"/>
      <c r="X272" s="20" t="str">
        <f t="shared" si="86"/>
        <v/>
      </c>
      <c r="Y272" s="31" t="str">
        <f t="shared" si="74"/>
        <v/>
      </c>
      <c r="Z272" s="31" t="str">
        <f t="shared" si="75"/>
        <v/>
      </c>
      <c r="AA272" s="31" t="str">
        <f t="shared" si="70"/>
        <v/>
      </c>
      <c r="AB272" s="31" t="str">
        <f t="shared" si="68"/>
        <v/>
      </c>
      <c r="AC272" s="31" t="str">
        <f t="shared" si="76"/>
        <v/>
      </c>
      <c r="AD272" s="58"/>
      <c r="AE272" s="31">
        <f t="shared" si="77"/>
        <v>0</v>
      </c>
      <c r="AF272" s="332"/>
      <c r="AG272" s="57"/>
    </row>
    <row r="273" spans="1:33" x14ac:dyDescent="0.2">
      <c r="A273" s="56"/>
      <c r="B273" s="20" t="str">
        <f t="shared" si="78"/>
        <v>241</v>
      </c>
      <c r="C273" s="31">
        <f t="shared" si="87"/>
        <v>0</v>
      </c>
      <c r="D273" s="31">
        <f t="shared" si="71"/>
        <v>0</v>
      </c>
      <c r="E273" s="31">
        <f t="shared" si="69"/>
        <v>0</v>
      </c>
      <c r="F273" s="31">
        <f t="shared" si="67"/>
        <v>0</v>
      </c>
      <c r="G273" s="31">
        <f t="shared" si="72"/>
        <v>0</v>
      </c>
      <c r="H273" s="58"/>
      <c r="I273" s="31">
        <f t="shared" si="73"/>
        <v>0</v>
      </c>
      <c r="J273" s="332"/>
      <c r="K273" s="57"/>
      <c r="L273" s="199"/>
      <c r="M273" s="20" t="str">
        <f t="shared" si="79"/>
        <v>241</v>
      </c>
      <c r="N273" s="31">
        <f t="shared" si="80"/>
        <v>0</v>
      </c>
      <c r="O273" s="31">
        <f t="shared" si="81"/>
        <v>0</v>
      </c>
      <c r="P273" s="31">
        <f t="shared" si="82"/>
        <v>0</v>
      </c>
      <c r="Q273" s="31">
        <f t="shared" si="83"/>
        <v>0</v>
      </c>
      <c r="R273" s="31">
        <f t="shared" si="84"/>
        <v>0</v>
      </c>
      <c r="S273" s="58"/>
      <c r="T273" s="31">
        <f t="shared" si="85"/>
        <v>0</v>
      </c>
      <c r="U273" s="332"/>
      <c r="V273" s="199"/>
      <c r="W273" s="56"/>
      <c r="X273" s="20" t="str">
        <f t="shared" si="86"/>
        <v/>
      </c>
      <c r="Y273" s="31" t="str">
        <f t="shared" si="74"/>
        <v/>
      </c>
      <c r="Z273" s="31" t="str">
        <f t="shared" si="75"/>
        <v/>
      </c>
      <c r="AA273" s="31" t="str">
        <f t="shared" si="70"/>
        <v/>
      </c>
      <c r="AB273" s="31" t="str">
        <f t="shared" si="68"/>
        <v/>
      </c>
      <c r="AC273" s="31" t="str">
        <f t="shared" si="76"/>
        <v/>
      </c>
      <c r="AD273" s="58"/>
      <c r="AE273" s="31">
        <f t="shared" si="77"/>
        <v>0</v>
      </c>
      <c r="AF273" s="332"/>
      <c r="AG273" s="57"/>
    </row>
    <row r="274" spans="1:33" x14ac:dyDescent="0.2">
      <c r="A274" s="56"/>
      <c r="B274" s="20" t="str">
        <f t="shared" si="78"/>
        <v>242</v>
      </c>
      <c r="C274" s="31">
        <f t="shared" si="87"/>
        <v>0</v>
      </c>
      <c r="D274" s="31">
        <f t="shared" si="71"/>
        <v>0</v>
      </c>
      <c r="E274" s="31">
        <f t="shared" si="69"/>
        <v>0</v>
      </c>
      <c r="F274" s="31">
        <f t="shared" si="67"/>
        <v>0</v>
      </c>
      <c r="G274" s="31">
        <f t="shared" si="72"/>
        <v>0</v>
      </c>
      <c r="H274" s="58"/>
      <c r="I274" s="31">
        <f t="shared" si="73"/>
        <v>0</v>
      </c>
      <c r="J274" s="332"/>
      <c r="K274" s="57"/>
      <c r="L274" s="199"/>
      <c r="M274" s="20" t="str">
        <f t="shared" si="79"/>
        <v>242</v>
      </c>
      <c r="N274" s="31">
        <f t="shared" si="80"/>
        <v>0</v>
      </c>
      <c r="O274" s="31">
        <f t="shared" si="81"/>
        <v>0</v>
      </c>
      <c r="P274" s="31">
        <f t="shared" si="82"/>
        <v>0</v>
      </c>
      <c r="Q274" s="31">
        <f t="shared" si="83"/>
        <v>0</v>
      </c>
      <c r="R274" s="31">
        <f t="shared" si="84"/>
        <v>0</v>
      </c>
      <c r="S274" s="58"/>
      <c r="T274" s="31">
        <f t="shared" si="85"/>
        <v>0</v>
      </c>
      <c r="U274" s="332"/>
      <c r="V274" s="199"/>
      <c r="W274" s="56"/>
      <c r="X274" s="20" t="str">
        <f t="shared" si="86"/>
        <v/>
      </c>
      <c r="Y274" s="31" t="str">
        <f t="shared" si="74"/>
        <v/>
      </c>
      <c r="Z274" s="31" t="str">
        <f t="shared" si="75"/>
        <v/>
      </c>
      <c r="AA274" s="31" t="str">
        <f t="shared" si="70"/>
        <v/>
      </c>
      <c r="AB274" s="31" t="str">
        <f t="shared" si="68"/>
        <v/>
      </c>
      <c r="AC274" s="31" t="str">
        <f t="shared" si="76"/>
        <v/>
      </c>
      <c r="AD274" s="58"/>
      <c r="AE274" s="31">
        <f t="shared" si="77"/>
        <v>0</v>
      </c>
      <c r="AF274" s="332"/>
      <c r="AG274" s="57"/>
    </row>
    <row r="275" spans="1:33" x14ac:dyDescent="0.2">
      <c r="A275" s="56"/>
      <c r="B275" s="20" t="str">
        <f t="shared" si="78"/>
        <v>243</v>
      </c>
      <c r="C275" s="31">
        <f t="shared" si="87"/>
        <v>0</v>
      </c>
      <c r="D275" s="31">
        <f t="shared" si="71"/>
        <v>0</v>
      </c>
      <c r="E275" s="31">
        <f t="shared" si="69"/>
        <v>0</v>
      </c>
      <c r="F275" s="31">
        <f t="shared" si="67"/>
        <v>0</v>
      </c>
      <c r="G275" s="31">
        <f t="shared" si="72"/>
        <v>0</v>
      </c>
      <c r="H275" s="58"/>
      <c r="I275" s="31">
        <f t="shared" si="73"/>
        <v>0</v>
      </c>
      <c r="J275" s="332"/>
      <c r="K275" s="57"/>
      <c r="L275" s="199"/>
      <c r="M275" s="20" t="str">
        <f t="shared" si="79"/>
        <v>243</v>
      </c>
      <c r="N275" s="31">
        <f t="shared" si="80"/>
        <v>0</v>
      </c>
      <c r="O275" s="31">
        <f t="shared" si="81"/>
        <v>0</v>
      </c>
      <c r="P275" s="31">
        <f t="shared" si="82"/>
        <v>0</v>
      </c>
      <c r="Q275" s="31">
        <f t="shared" si="83"/>
        <v>0</v>
      </c>
      <c r="R275" s="31">
        <f t="shared" si="84"/>
        <v>0</v>
      </c>
      <c r="S275" s="58"/>
      <c r="T275" s="31">
        <f t="shared" si="85"/>
        <v>0</v>
      </c>
      <c r="U275" s="332"/>
      <c r="V275" s="199"/>
      <c r="W275" s="56"/>
      <c r="X275" s="20" t="str">
        <f t="shared" si="86"/>
        <v/>
      </c>
      <c r="Y275" s="31" t="str">
        <f t="shared" si="74"/>
        <v/>
      </c>
      <c r="Z275" s="31" t="str">
        <f t="shared" si="75"/>
        <v/>
      </c>
      <c r="AA275" s="31" t="str">
        <f t="shared" si="70"/>
        <v/>
      </c>
      <c r="AB275" s="31" t="str">
        <f t="shared" si="68"/>
        <v/>
      </c>
      <c r="AC275" s="31" t="str">
        <f t="shared" si="76"/>
        <v/>
      </c>
      <c r="AD275" s="58"/>
      <c r="AE275" s="31">
        <f t="shared" si="77"/>
        <v>0</v>
      </c>
      <c r="AF275" s="332"/>
      <c r="AG275" s="57"/>
    </row>
    <row r="276" spans="1:33" x14ac:dyDescent="0.2">
      <c r="A276" s="56"/>
      <c r="B276" s="20" t="str">
        <f t="shared" si="78"/>
        <v>244</v>
      </c>
      <c r="C276" s="31">
        <f t="shared" si="87"/>
        <v>0</v>
      </c>
      <c r="D276" s="31">
        <f t="shared" si="71"/>
        <v>0</v>
      </c>
      <c r="E276" s="31">
        <f t="shared" si="69"/>
        <v>0</v>
      </c>
      <c r="F276" s="31">
        <f t="shared" si="67"/>
        <v>0</v>
      </c>
      <c r="G276" s="31">
        <f t="shared" si="72"/>
        <v>0</v>
      </c>
      <c r="H276" s="58"/>
      <c r="I276" s="31">
        <f t="shared" si="73"/>
        <v>0</v>
      </c>
      <c r="J276" s="332"/>
      <c r="K276" s="57"/>
      <c r="L276" s="199"/>
      <c r="M276" s="20" t="str">
        <f t="shared" si="79"/>
        <v>244</v>
      </c>
      <c r="N276" s="31">
        <f t="shared" si="80"/>
        <v>0</v>
      </c>
      <c r="O276" s="31">
        <f t="shared" si="81"/>
        <v>0</v>
      </c>
      <c r="P276" s="31">
        <f t="shared" si="82"/>
        <v>0</v>
      </c>
      <c r="Q276" s="31">
        <f t="shared" si="83"/>
        <v>0</v>
      </c>
      <c r="R276" s="31">
        <f t="shared" si="84"/>
        <v>0</v>
      </c>
      <c r="S276" s="58"/>
      <c r="T276" s="31">
        <f t="shared" si="85"/>
        <v>0</v>
      </c>
      <c r="U276" s="332"/>
      <c r="V276" s="199"/>
      <c r="W276" s="56"/>
      <c r="X276" s="20" t="str">
        <f t="shared" si="86"/>
        <v/>
      </c>
      <c r="Y276" s="31" t="str">
        <f t="shared" si="74"/>
        <v/>
      </c>
      <c r="Z276" s="31" t="str">
        <f t="shared" si="75"/>
        <v/>
      </c>
      <c r="AA276" s="31" t="str">
        <f t="shared" si="70"/>
        <v/>
      </c>
      <c r="AB276" s="31" t="str">
        <f t="shared" si="68"/>
        <v/>
      </c>
      <c r="AC276" s="31" t="str">
        <f t="shared" si="76"/>
        <v/>
      </c>
      <c r="AD276" s="58"/>
      <c r="AE276" s="31">
        <f t="shared" si="77"/>
        <v>0</v>
      </c>
      <c r="AF276" s="332"/>
      <c r="AG276" s="57"/>
    </row>
    <row r="277" spans="1:33" x14ac:dyDescent="0.2">
      <c r="A277" s="56"/>
      <c r="B277" s="20" t="str">
        <f t="shared" si="78"/>
        <v>245</v>
      </c>
      <c r="C277" s="31">
        <f t="shared" si="87"/>
        <v>0</v>
      </c>
      <c r="D277" s="31">
        <f t="shared" si="71"/>
        <v>0</v>
      </c>
      <c r="E277" s="31">
        <f t="shared" si="69"/>
        <v>0</v>
      </c>
      <c r="F277" s="31">
        <f t="shared" si="67"/>
        <v>0</v>
      </c>
      <c r="G277" s="31">
        <f t="shared" si="72"/>
        <v>0</v>
      </c>
      <c r="H277" s="58"/>
      <c r="I277" s="31">
        <f t="shared" si="73"/>
        <v>0</v>
      </c>
      <c r="J277" s="332"/>
      <c r="K277" s="57"/>
      <c r="L277" s="199"/>
      <c r="M277" s="20" t="str">
        <f t="shared" si="79"/>
        <v>245</v>
      </c>
      <c r="N277" s="31">
        <f t="shared" si="80"/>
        <v>0</v>
      </c>
      <c r="O277" s="31">
        <f t="shared" si="81"/>
        <v>0</v>
      </c>
      <c r="P277" s="31">
        <f t="shared" si="82"/>
        <v>0</v>
      </c>
      <c r="Q277" s="31">
        <f t="shared" si="83"/>
        <v>0</v>
      </c>
      <c r="R277" s="31">
        <f t="shared" si="84"/>
        <v>0</v>
      </c>
      <c r="S277" s="58"/>
      <c r="T277" s="31">
        <f t="shared" si="85"/>
        <v>0</v>
      </c>
      <c r="U277" s="332"/>
      <c r="V277" s="199"/>
      <c r="W277" s="56"/>
      <c r="X277" s="20" t="str">
        <f t="shared" si="86"/>
        <v/>
      </c>
      <c r="Y277" s="31" t="str">
        <f t="shared" si="74"/>
        <v/>
      </c>
      <c r="Z277" s="31" t="str">
        <f t="shared" si="75"/>
        <v/>
      </c>
      <c r="AA277" s="31" t="str">
        <f t="shared" si="70"/>
        <v/>
      </c>
      <c r="AB277" s="31" t="str">
        <f t="shared" si="68"/>
        <v/>
      </c>
      <c r="AC277" s="31" t="str">
        <f t="shared" si="76"/>
        <v/>
      </c>
      <c r="AD277" s="58"/>
      <c r="AE277" s="31">
        <f t="shared" si="77"/>
        <v>0</v>
      </c>
      <c r="AF277" s="332"/>
      <c r="AG277" s="57"/>
    </row>
    <row r="278" spans="1:33" x14ac:dyDescent="0.2">
      <c r="A278" s="56"/>
      <c r="B278" s="20" t="str">
        <f t="shared" si="78"/>
        <v>246</v>
      </c>
      <c r="C278" s="31">
        <f t="shared" si="87"/>
        <v>0</v>
      </c>
      <c r="D278" s="31">
        <f t="shared" si="71"/>
        <v>0</v>
      </c>
      <c r="E278" s="31">
        <f t="shared" si="69"/>
        <v>0</v>
      </c>
      <c r="F278" s="31">
        <f t="shared" si="67"/>
        <v>0</v>
      </c>
      <c r="G278" s="31">
        <f t="shared" si="72"/>
        <v>0</v>
      </c>
      <c r="H278" s="58"/>
      <c r="I278" s="31">
        <f t="shared" si="73"/>
        <v>0</v>
      </c>
      <c r="J278" s="332"/>
      <c r="K278" s="57"/>
      <c r="L278" s="199"/>
      <c r="M278" s="20" t="str">
        <f t="shared" si="79"/>
        <v>246</v>
      </c>
      <c r="N278" s="31">
        <f t="shared" si="80"/>
        <v>0</v>
      </c>
      <c r="O278" s="31">
        <f t="shared" si="81"/>
        <v>0</v>
      </c>
      <c r="P278" s="31">
        <f t="shared" si="82"/>
        <v>0</v>
      </c>
      <c r="Q278" s="31">
        <f t="shared" si="83"/>
        <v>0</v>
      </c>
      <c r="R278" s="31">
        <f t="shared" si="84"/>
        <v>0</v>
      </c>
      <c r="S278" s="58"/>
      <c r="T278" s="31">
        <f t="shared" si="85"/>
        <v>0</v>
      </c>
      <c r="U278" s="332"/>
      <c r="V278" s="199"/>
      <c r="W278" s="56"/>
      <c r="X278" s="20" t="str">
        <f t="shared" si="86"/>
        <v/>
      </c>
      <c r="Y278" s="31" t="str">
        <f t="shared" si="74"/>
        <v/>
      </c>
      <c r="Z278" s="31" t="str">
        <f t="shared" si="75"/>
        <v/>
      </c>
      <c r="AA278" s="31" t="str">
        <f t="shared" si="70"/>
        <v/>
      </c>
      <c r="AB278" s="31" t="str">
        <f t="shared" si="68"/>
        <v/>
      </c>
      <c r="AC278" s="31" t="str">
        <f t="shared" si="76"/>
        <v/>
      </c>
      <c r="AD278" s="58"/>
      <c r="AE278" s="31">
        <f t="shared" si="77"/>
        <v>0</v>
      </c>
      <c r="AF278" s="332"/>
      <c r="AG278" s="57"/>
    </row>
    <row r="279" spans="1:33" x14ac:dyDescent="0.2">
      <c r="A279" s="56"/>
      <c r="B279" s="20" t="str">
        <f t="shared" si="78"/>
        <v>247</v>
      </c>
      <c r="C279" s="31">
        <f t="shared" si="87"/>
        <v>0</v>
      </c>
      <c r="D279" s="31">
        <f t="shared" si="71"/>
        <v>0</v>
      </c>
      <c r="E279" s="31">
        <f t="shared" si="69"/>
        <v>0</v>
      </c>
      <c r="F279" s="31">
        <f t="shared" ref="F279:F342" si="88">IF(B279="","",D279-G279)</f>
        <v>0</v>
      </c>
      <c r="G279" s="31">
        <f t="shared" si="72"/>
        <v>0</v>
      </c>
      <c r="H279" s="58"/>
      <c r="I279" s="31">
        <f t="shared" si="73"/>
        <v>0</v>
      </c>
      <c r="J279" s="332"/>
      <c r="K279" s="57"/>
      <c r="L279" s="199"/>
      <c r="M279" s="20" t="str">
        <f t="shared" si="79"/>
        <v>247</v>
      </c>
      <c r="N279" s="31">
        <f t="shared" si="80"/>
        <v>0</v>
      </c>
      <c r="O279" s="31">
        <f t="shared" si="81"/>
        <v>0</v>
      </c>
      <c r="P279" s="31">
        <f t="shared" si="82"/>
        <v>0</v>
      </c>
      <c r="Q279" s="31">
        <f t="shared" si="83"/>
        <v>0</v>
      </c>
      <c r="R279" s="31">
        <f t="shared" si="84"/>
        <v>0</v>
      </c>
      <c r="S279" s="58"/>
      <c r="T279" s="31">
        <f t="shared" si="85"/>
        <v>0</v>
      </c>
      <c r="U279" s="332"/>
      <c r="V279" s="199"/>
      <c r="W279" s="56"/>
      <c r="X279" s="20" t="str">
        <f t="shared" si="86"/>
        <v/>
      </c>
      <c r="Y279" s="31" t="str">
        <f t="shared" si="74"/>
        <v/>
      </c>
      <c r="Z279" s="31" t="str">
        <f t="shared" si="75"/>
        <v/>
      </c>
      <c r="AA279" s="31" t="str">
        <f t="shared" si="70"/>
        <v/>
      </c>
      <c r="AB279" s="31" t="str">
        <f t="shared" ref="AB279:AB342" si="89">IF(X279="","",Z279-AC279)</f>
        <v/>
      </c>
      <c r="AC279" s="31" t="str">
        <f t="shared" si="76"/>
        <v/>
      </c>
      <c r="AD279" s="58"/>
      <c r="AE279" s="31">
        <f t="shared" si="77"/>
        <v>0</v>
      </c>
      <c r="AF279" s="332"/>
      <c r="AG279" s="57"/>
    </row>
    <row r="280" spans="1:33" x14ac:dyDescent="0.2">
      <c r="A280" s="56"/>
      <c r="B280" s="20" t="str">
        <f t="shared" si="78"/>
        <v>248</v>
      </c>
      <c r="C280" s="31">
        <f t="shared" si="87"/>
        <v>0</v>
      </c>
      <c r="D280" s="31">
        <f t="shared" si="71"/>
        <v>0</v>
      </c>
      <c r="E280" s="31">
        <f t="shared" si="69"/>
        <v>0</v>
      </c>
      <c r="F280" s="31">
        <f t="shared" si="88"/>
        <v>0</v>
      </c>
      <c r="G280" s="31">
        <f t="shared" si="72"/>
        <v>0</v>
      </c>
      <c r="H280" s="58"/>
      <c r="I280" s="31">
        <f t="shared" si="73"/>
        <v>0</v>
      </c>
      <c r="J280" s="332"/>
      <c r="K280" s="57"/>
      <c r="L280" s="199"/>
      <c r="M280" s="20" t="str">
        <f t="shared" si="79"/>
        <v>248</v>
      </c>
      <c r="N280" s="31">
        <f t="shared" si="80"/>
        <v>0</v>
      </c>
      <c r="O280" s="31">
        <f t="shared" si="81"/>
        <v>0</v>
      </c>
      <c r="P280" s="31">
        <f t="shared" si="82"/>
        <v>0</v>
      </c>
      <c r="Q280" s="31">
        <f t="shared" si="83"/>
        <v>0</v>
      </c>
      <c r="R280" s="31">
        <f t="shared" si="84"/>
        <v>0</v>
      </c>
      <c r="S280" s="58"/>
      <c r="T280" s="31">
        <f t="shared" si="85"/>
        <v>0</v>
      </c>
      <c r="U280" s="332"/>
      <c r="V280" s="199"/>
      <c r="W280" s="56"/>
      <c r="X280" s="20" t="str">
        <f t="shared" si="86"/>
        <v/>
      </c>
      <c r="Y280" s="31" t="str">
        <f t="shared" si="74"/>
        <v/>
      </c>
      <c r="Z280" s="31" t="str">
        <f t="shared" si="75"/>
        <v/>
      </c>
      <c r="AA280" s="31" t="str">
        <f t="shared" si="70"/>
        <v/>
      </c>
      <c r="AB280" s="31" t="str">
        <f t="shared" si="89"/>
        <v/>
      </c>
      <c r="AC280" s="31" t="str">
        <f t="shared" si="76"/>
        <v/>
      </c>
      <c r="AD280" s="58"/>
      <c r="AE280" s="31">
        <f t="shared" si="77"/>
        <v>0</v>
      </c>
      <c r="AF280" s="332"/>
      <c r="AG280" s="57"/>
    </row>
    <row r="281" spans="1:33" x14ac:dyDescent="0.2">
      <c r="A281" s="56"/>
      <c r="B281" s="20" t="str">
        <f t="shared" si="78"/>
        <v>249</v>
      </c>
      <c r="C281" s="31">
        <f t="shared" si="87"/>
        <v>0</v>
      </c>
      <c r="D281" s="31">
        <f t="shared" si="71"/>
        <v>0</v>
      </c>
      <c r="E281" s="31">
        <f t="shared" si="69"/>
        <v>0</v>
      </c>
      <c r="F281" s="31">
        <f t="shared" si="88"/>
        <v>0</v>
      </c>
      <c r="G281" s="31">
        <f t="shared" si="72"/>
        <v>0</v>
      </c>
      <c r="H281" s="58"/>
      <c r="I281" s="31">
        <f t="shared" si="73"/>
        <v>0</v>
      </c>
      <c r="J281" s="332"/>
      <c r="K281" s="57"/>
      <c r="L281" s="199"/>
      <c r="M281" s="20" t="str">
        <f t="shared" si="79"/>
        <v>249</v>
      </c>
      <c r="N281" s="31">
        <f t="shared" si="80"/>
        <v>0</v>
      </c>
      <c r="O281" s="31">
        <f t="shared" si="81"/>
        <v>0</v>
      </c>
      <c r="P281" s="31">
        <f t="shared" si="82"/>
        <v>0</v>
      </c>
      <c r="Q281" s="31">
        <f t="shared" si="83"/>
        <v>0</v>
      </c>
      <c r="R281" s="31">
        <f t="shared" si="84"/>
        <v>0</v>
      </c>
      <c r="S281" s="58"/>
      <c r="T281" s="31">
        <f t="shared" si="85"/>
        <v>0</v>
      </c>
      <c r="U281" s="332"/>
      <c r="V281" s="199"/>
      <c r="W281" s="56"/>
      <c r="X281" s="20" t="str">
        <f t="shared" si="86"/>
        <v/>
      </c>
      <c r="Y281" s="31" t="str">
        <f t="shared" si="74"/>
        <v/>
      </c>
      <c r="Z281" s="31" t="str">
        <f t="shared" si="75"/>
        <v/>
      </c>
      <c r="AA281" s="31" t="str">
        <f t="shared" si="70"/>
        <v/>
      </c>
      <c r="AB281" s="31" t="str">
        <f t="shared" si="89"/>
        <v/>
      </c>
      <c r="AC281" s="31" t="str">
        <f t="shared" si="76"/>
        <v/>
      </c>
      <c r="AD281" s="58"/>
      <c r="AE281" s="31">
        <f t="shared" si="77"/>
        <v>0</v>
      </c>
      <c r="AF281" s="332"/>
      <c r="AG281" s="57"/>
    </row>
    <row r="282" spans="1:33" x14ac:dyDescent="0.2">
      <c r="A282" s="56"/>
      <c r="B282" s="20" t="str">
        <f t="shared" si="78"/>
        <v>250</v>
      </c>
      <c r="C282" s="31">
        <f t="shared" si="87"/>
        <v>0</v>
      </c>
      <c r="D282" s="31">
        <f t="shared" si="71"/>
        <v>0</v>
      </c>
      <c r="E282" s="31">
        <f t="shared" si="69"/>
        <v>0</v>
      </c>
      <c r="F282" s="31">
        <f t="shared" si="88"/>
        <v>0</v>
      </c>
      <c r="G282" s="31">
        <f t="shared" si="72"/>
        <v>0</v>
      </c>
      <c r="H282" s="58"/>
      <c r="I282" s="31">
        <f t="shared" si="73"/>
        <v>0</v>
      </c>
      <c r="J282" s="332"/>
      <c r="K282" s="57"/>
      <c r="L282" s="199"/>
      <c r="M282" s="20" t="str">
        <f t="shared" si="79"/>
        <v>250</v>
      </c>
      <c r="N282" s="31">
        <f t="shared" si="80"/>
        <v>0</v>
      </c>
      <c r="O282" s="31">
        <f t="shared" si="81"/>
        <v>0</v>
      </c>
      <c r="P282" s="31">
        <f t="shared" si="82"/>
        <v>0</v>
      </c>
      <c r="Q282" s="31">
        <f t="shared" si="83"/>
        <v>0</v>
      </c>
      <c r="R282" s="31">
        <f t="shared" si="84"/>
        <v>0</v>
      </c>
      <c r="S282" s="58"/>
      <c r="T282" s="31">
        <f t="shared" si="85"/>
        <v>0</v>
      </c>
      <c r="U282" s="332"/>
      <c r="V282" s="199"/>
      <c r="W282" s="56"/>
      <c r="X282" s="20" t="str">
        <f t="shared" si="86"/>
        <v/>
      </c>
      <c r="Y282" s="31" t="str">
        <f t="shared" si="74"/>
        <v/>
      </c>
      <c r="Z282" s="31" t="str">
        <f t="shared" si="75"/>
        <v/>
      </c>
      <c r="AA282" s="31" t="str">
        <f t="shared" si="70"/>
        <v/>
      </c>
      <c r="AB282" s="31" t="str">
        <f t="shared" si="89"/>
        <v/>
      </c>
      <c r="AC282" s="31" t="str">
        <f t="shared" si="76"/>
        <v/>
      </c>
      <c r="AD282" s="58"/>
      <c r="AE282" s="31">
        <f t="shared" si="77"/>
        <v>0</v>
      </c>
      <c r="AF282" s="332"/>
      <c r="AG282" s="57"/>
    </row>
    <row r="283" spans="1:33" x14ac:dyDescent="0.2">
      <c r="A283" s="56"/>
      <c r="B283" s="20" t="str">
        <f t="shared" si="78"/>
        <v>251</v>
      </c>
      <c r="C283" s="31">
        <f t="shared" si="87"/>
        <v>0</v>
      </c>
      <c r="D283" s="31">
        <f t="shared" si="71"/>
        <v>0</v>
      </c>
      <c r="E283" s="31">
        <f t="shared" si="69"/>
        <v>0</v>
      </c>
      <c r="F283" s="31">
        <f t="shared" si="88"/>
        <v>0</v>
      </c>
      <c r="G283" s="31">
        <f t="shared" si="72"/>
        <v>0</v>
      </c>
      <c r="H283" s="58"/>
      <c r="I283" s="31">
        <f t="shared" si="73"/>
        <v>0</v>
      </c>
      <c r="J283" s="332"/>
      <c r="K283" s="57"/>
      <c r="L283" s="199"/>
      <c r="M283" s="20" t="str">
        <f t="shared" si="79"/>
        <v>251</v>
      </c>
      <c r="N283" s="31">
        <f t="shared" si="80"/>
        <v>0</v>
      </c>
      <c r="O283" s="31">
        <f t="shared" si="81"/>
        <v>0</v>
      </c>
      <c r="P283" s="31">
        <f t="shared" si="82"/>
        <v>0</v>
      </c>
      <c r="Q283" s="31">
        <f t="shared" si="83"/>
        <v>0</v>
      </c>
      <c r="R283" s="31">
        <f t="shared" si="84"/>
        <v>0</v>
      </c>
      <c r="S283" s="58"/>
      <c r="T283" s="31">
        <f t="shared" si="85"/>
        <v>0</v>
      </c>
      <c r="U283" s="332"/>
      <c r="V283" s="199"/>
      <c r="W283" s="56"/>
      <c r="X283" s="20" t="str">
        <f t="shared" si="86"/>
        <v/>
      </c>
      <c r="Y283" s="31" t="str">
        <f t="shared" si="74"/>
        <v/>
      </c>
      <c r="Z283" s="31" t="str">
        <f t="shared" si="75"/>
        <v/>
      </c>
      <c r="AA283" s="31" t="str">
        <f t="shared" si="70"/>
        <v/>
      </c>
      <c r="AB283" s="31" t="str">
        <f t="shared" si="89"/>
        <v/>
      </c>
      <c r="AC283" s="31" t="str">
        <f t="shared" si="76"/>
        <v/>
      </c>
      <c r="AD283" s="58"/>
      <c r="AE283" s="31">
        <f t="shared" si="77"/>
        <v>0</v>
      </c>
      <c r="AF283" s="332"/>
      <c r="AG283" s="57"/>
    </row>
    <row r="284" spans="1:33" x14ac:dyDescent="0.2">
      <c r="A284" s="56"/>
      <c r="B284" s="20" t="str">
        <f t="shared" si="78"/>
        <v>252</v>
      </c>
      <c r="C284" s="31">
        <f t="shared" si="87"/>
        <v>0</v>
      </c>
      <c r="D284" s="31">
        <f t="shared" si="71"/>
        <v>0</v>
      </c>
      <c r="E284" s="31">
        <f t="shared" si="69"/>
        <v>0</v>
      </c>
      <c r="F284" s="31">
        <f t="shared" si="88"/>
        <v>0</v>
      </c>
      <c r="G284" s="31">
        <f t="shared" si="72"/>
        <v>0</v>
      </c>
      <c r="H284" s="58"/>
      <c r="I284" s="31">
        <f t="shared" si="73"/>
        <v>0</v>
      </c>
      <c r="J284" s="332"/>
      <c r="K284" s="57"/>
      <c r="L284" s="199"/>
      <c r="M284" s="20" t="str">
        <f t="shared" si="79"/>
        <v>252</v>
      </c>
      <c r="N284" s="31">
        <f t="shared" si="80"/>
        <v>0</v>
      </c>
      <c r="O284" s="31">
        <f t="shared" si="81"/>
        <v>0</v>
      </c>
      <c r="P284" s="31">
        <f t="shared" si="82"/>
        <v>0</v>
      </c>
      <c r="Q284" s="31">
        <f t="shared" si="83"/>
        <v>0</v>
      </c>
      <c r="R284" s="31">
        <f t="shared" si="84"/>
        <v>0</v>
      </c>
      <c r="S284" s="58"/>
      <c r="T284" s="31">
        <f t="shared" si="85"/>
        <v>0</v>
      </c>
      <c r="U284" s="332"/>
      <c r="V284" s="199"/>
      <c r="W284" s="56"/>
      <c r="X284" s="20" t="str">
        <f t="shared" si="86"/>
        <v/>
      </c>
      <c r="Y284" s="31" t="str">
        <f t="shared" si="74"/>
        <v/>
      </c>
      <c r="Z284" s="31" t="str">
        <f t="shared" si="75"/>
        <v/>
      </c>
      <c r="AA284" s="31" t="str">
        <f t="shared" si="70"/>
        <v/>
      </c>
      <c r="AB284" s="31" t="str">
        <f t="shared" si="89"/>
        <v/>
      </c>
      <c r="AC284" s="31" t="str">
        <f t="shared" si="76"/>
        <v/>
      </c>
      <c r="AD284" s="58"/>
      <c r="AE284" s="31">
        <f t="shared" si="77"/>
        <v>0</v>
      </c>
      <c r="AF284" s="332"/>
      <c r="AG284" s="57"/>
    </row>
    <row r="285" spans="1:33" x14ac:dyDescent="0.2">
      <c r="A285" s="56"/>
      <c r="B285" s="20" t="str">
        <f t="shared" si="78"/>
        <v>253</v>
      </c>
      <c r="C285" s="31">
        <f t="shared" si="87"/>
        <v>0</v>
      </c>
      <c r="D285" s="31">
        <f t="shared" si="71"/>
        <v>0</v>
      </c>
      <c r="E285" s="31">
        <f t="shared" si="69"/>
        <v>0</v>
      </c>
      <c r="F285" s="31">
        <f t="shared" si="88"/>
        <v>0</v>
      </c>
      <c r="G285" s="31">
        <f t="shared" si="72"/>
        <v>0</v>
      </c>
      <c r="H285" s="58"/>
      <c r="I285" s="31">
        <f t="shared" si="73"/>
        <v>0</v>
      </c>
      <c r="J285" s="332"/>
      <c r="K285" s="57"/>
      <c r="L285" s="199"/>
      <c r="M285" s="20" t="str">
        <f t="shared" si="79"/>
        <v>253</v>
      </c>
      <c r="N285" s="31">
        <f t="shared" si="80"/>
        <v>0</v>
      </c>
      <c r="O285" s="31">
        <f t="shared" si="81"/>
        <v>0</v>
      </c>
      <c r="P285" s="31">
        <f t="shared" si="82"/>
        <v>0</v>
      </c>
      <c r="Q285" s="31">
        <f t="shared" si="83"/>
        <v>0</v>
      </c>
      <c r="R285" s="31">
        <f t="shared" si="84"/>
        <v>0</v>
      </c>
      <c r="S285" s="58"/>
      <c r="T285" s="31">
        <f t="shared" si="85"/>
        <v>0</v>
      </c>
      <c r="U285" s="332"/>
      <c r="V285" s="199"/>
      <c r="W285" s="56"/>
      <c r="X285" s="20" t="str">
        <f t="shared" si="86"/>
        <v/>
      </c>
      <c r="Y285" s="31" t="str">
        <f t="shared" si="74"/>
        <v/>
      </c>
      <c r="Z285" s="31" t="str">
        <f t="shared" si="75"/>
        <v/>
      </c>
      <c r="AA285" s="31" t="str">
        <f t="shared" si="70"/>
        <v/>
      </c>
      <c r="AB285" s="31" t="str">
        <f t="shared" si="89"/>
        <v/>
      </c>
      <c r="AC285" s="31" t="str">
        <f t="shared" si="76"/>
        <v/>
      </c>
      <c r="AD285" s="58"/>
      <c r="AE285" s="31">
        <f t="shared" si="77"/>
        <v>0</v>
      </c>
      <c r="AF285" s="332"/>
      <c r="AG285" s="57"/>
    </row>
    <row r="286" spans="1:33" x14ac:dyDescent="0.2">
      <c r="A286" s="56"/>
      <c r="B286" s="20" t="str">
        <f t="shared" si="78"/>
        <v>254</v>
      </c>
      <c r="C286" s="31">
        <f t="shared" si="87"/>
        <v>0</v>
      </c>
      <c r="D286" s="31">
        <f t="shared" si="71"/>
        <v>0</v>
      </c>
      <c r="E286" s="31">
        <f t="shared" si="69"/>
        <v>0</v>
      </c>
      <c r="F286" s="31">
        <f t="shared" si="88"/>
        <v>0</v>
      </c>
      <c r="G286" s="31">
        <f t="shared" si="72"/>
        <v>0</v>
      </c>
      <c r="H286" s="58"/>
      <c r="I286" s="31">
        <f t="shared" si="73"/>
        <v>0</v>
      </c>
      <c r="J286" s="332"/>
      <c r="K286" s="57"/>
      <c r="L286" s="199"/>
      <c r="M286" s="20" t="str">
        <f t="shared" si="79"/>
        <v>254</v>
      </c>
      <c r="N286" s="31">
        <f t="shared" si="80"/>
        <v>0</v>
      </c>
      <c r="O286" s="31">
        <f t="shared" si="81"/>
        <v>0</v>
      </c>
      <c r="P286" s="31">
        <f t="shared" si="82"/>
        <v>0</v>
      </c>
      <c r="Q286" s="31">
        <f t="shared" si="83"/>
        <v>0</v>
      </c>
      <c r="R286" s="31">
        <f t="shared" si="84"/>
        <v>0</v>
      </c>
      <c r="S286" s="58"/>
      <c r="T286" s="31">
        <f t="shared" si="85"/>
        <v>0</v>
      </c>
      <c r="U286" s="332"/>
      <c r="V286" s="199"/>
      <c r="W286" s="56"/>
      <c r="X286" s="20" t="str">
        <f t="shared" si="86"/>
        <v/>
      </c>
      <c r="Y286" s="31" t="str">
        <f t="shared" si="74"/>
        <v/>
      </c>
      <c r="Z286" s="31" t="str">
        <f t="shared" si="75"/>
        <v/>
      </c>
      <c r="AA286" s="31" t="str">
        <f t="shared" si="70"/>
        <v/>
      </c>
      <c r="AB286" s="31" t="str">
        <f t="shared" si="89"/>
        <v/>
      </c>
      <c r="AC286" s="31" t="str">
        <f t="shared" si="76"/>
        <v/>
      </c>
      <c r="AD286" s="58"/>
      <c r="AE286" s="31">
        <f t="shared" si="77"/>
        <v>0</v>
      </c>
      <c r="AF286" s="332"/>
      <c r="AG286" s="57"/>
    </row>
    <row r="287" spans="1:33" x14ac:dyDescent="0.2">
      <c r="A287" s="56"/>
      <c r="B287" s="20" t="str">
        <f t="shared" si="78"/>
        <v>255</v>
      </c>
      <c r="C287" s="31">
        <f t="shared" si="87"/>
        <v>0</v>
      </c>
      <c r="D287" s="31">
        <f t="shared" si="71"/>
        <v>0</v>
      </c>
      <c r="E287" s="31">
        <f t="shared" si="69"/>
        <v>0</v>
      </c>
      <c r="F287" s="31">
        <f t="shared" si="88"/>
        <v>0</v>
      </c>
      <c r="G287" s="31">
        <f t="shared" si="72"/>
        <v>0</v>
      </c>
      <c r="H287" s="58"/>
      <c r="I287" s="31">
        <f t="shared" si="73"/>
        <v>0</v>
      </c>
      <c r="J287" s="332"/>
      <c r="K287" s="57"/>
      <c r="L287" s="199"/>
      <c r="M287" s="20" t="str">
        <f t="shared" si="79"/>
        <v>255</v>
      </c>
      <c r="N287" s="31">
        <f t="shared" si="80"/>
        <v>0</v>
      </c>
      <c r="O287" s="31">
        <f t="shared" si="81"/>
        <v>0</v>
      </c>
      <c r="P287" s="31">
        <f t="shared" si="82"/>
        <v>0</v>
      </c>
      <c r="Q287" s="31">
        <f t="shared" si="83"/>
        <v>0</v>
      </c>
      <c r="R287" s="31">
        <f t="shared" si="84"/>
        <v>0</v>
      </c>
      <c r="S287" s="58"/>
      <c r="T287" s="31">
        <f t="shared" si="85"/>
        <v>0</v>
      </c>
      <c r="U287" s="332"/>
      <c r="V287" s="199"/>
      <c r="W287" s="56"/>
      <c r="X287" s="20" t="str">
        <f t="shared" si="86"/>
        <v/>
      </c>
      <c r="Y287" s="31" t="str">
        <f t="shared" si="74"/>
        <v/>
      </c>
      <c r="Z287" s="31" t="str">
        <f t="shared" si="75"/>
        <v/>
      </c>
      <c r="AA287" s="31" t="str">
        <f t="shared" si="70"/>
        <v/>
      </c>
      <c r="AB287" s="31" t="str">
        <f t="shared" si="89"/>
        <v/>
      </c>
      <c r="AC287" s="31" t="str">
        <f t="shared" si="76"/>
        <v/>
      </c>
      <c r="AD287" s="58"/>
      <c r="AE287" s="31">
        <f t="shared" si="77"/>
        <v>0</v>
      </c>
      <c r="AF287" s="332"/>
      <c r="AG287" s="57"/>
    </row>
    <row r="288" spans="1:33" x14ac:dyDescent="0.2">
      <c r="A288" s="56"/>
      <c r="B288" s="20" t="str">
        <f t="shared" si="78"/>
        <v>256</v>
      </c>
      <c r="C288" s="31">
        <f t="shared" si="87"/>
        <v>0</v>
      </c>
      <c r="D288" s="31">
        <f t="shared" si="71"/>
        <v>0</v>
      </c>
      <c r="E288" s="31">
        <f t="shared" si="69"/>
        <v>0</v>
      </c>
      <c r="F288" s="31">
        <f t="shared" si="88"/>
        <v>0</v>
      </c>
      <c r="G288" s="31">
        <f t="shared" si="72"/>
        <v>0</v>
      </c>
      <c r="H288" s="58"/>
      <c r="I288" s="31">
        <f t="shared" si="73"/>
        <v>0</v>
      </c>
      <c r="J288" s="332"/>
      <c r="K288" s="57"/>
      <c r="L288" s="199"/>
      <c r="M288" s="20" t="str">
        <f t="shared" si="79"/>
        <v>256</v>
      </c>
      <c r="N288" s="31">
        <f t="shared" si="80"/>
        <v>0</v>
      </c>
      <c r="O288" s="31">
        <f t="shared" si="81"/>
        <v>0</v>
      </c>
      <c r="P288" s="31">
        <f t="shared" si="82"/>
        <v>0</v>
      </c>
      <c r="Q288" s="31">
        <f t="shared" si="83"/>
        <v>0</v>
      </c>
      <c r="R288" s="31">
        <f t="shared" si="84"/>
        <v>0</v>
      </c>
      <c r="S288" s="58"/>
      <c r="T288" s="31">
        <f t="shared" si="85"/>
        <v>0</v>
      </c>
      <c r="U288" s="332"/>
      <c r="V288" s="199"/>
      <c r="W288" s="56"/>
      <c r="X288" s="20" t="str">
        <f t="shared" si="86"/>
        <v/>
      </c>
      <c r="Y288" s="31" t="str">
        <f t="shared" si="74"/>
        <v/>
      </c>
      <c r="Z288" s="31" t="str">
        <f t="shared" si="75"/>
        <v/>
      </c>
      <c r="AA288" s="31" t="str">
        <f t="shared" si="70"/>
        <v/>
      </c>
      <c r="AB288" s="31" t="str">
        <f t="shared" si="89"/>
        <v/>
      </c>
      <c r="AC288" s="31" t="str">
        <f t="shared" si="76"/>
        <v/>
      </c>
      <c r="AD288" s="58"/>
      <c r="AE288" s="31">
        <f t="shared" si="77"/>
        <v>0</v>
      </c>
      <c r="AF288" s="332"/>
      <c r="AG288" s="57"/>
    </row>
    <row r="289" spans="1:33" x14ac:dyDescent="0.2">
      <c r="A289" s="56"/>
      <c r="B289" s="20" t="str">
        <f t="shared" si="78"/>
        <v>257</v>
      </c>
      <c r="C289" s="31">
        <f t="shared" si="87"/>
        <v>0</v>
      </c>
      <c r="D289" s="31">
        <f t="shared" si="71"/>
        <v>0</v>
      </c>
      <c r="E289" s="31">
        <f t="shared" ref="E289:E352" si="90">IF(B289="","",IF(VALUE(B289)=(E$19*E$17),C289-F289-H289,0))</f>
        <v>0</v>
      </c>
      <c r="F289" s="31">
        <f t="shared" si="88"/>
        <v>0</v>
      </c>
      <c r="G289" s="31">
        <f t="shared" si="72"/>
        <v>0</v>
      </c>
      <c r="H289" s="58"/>
      <c r="I289" s="31">
        <f t="shared" si="73"/>
        <v>0</v>
      </c>
      <c r="J289" s="332"/>
      <c r="K289" s="57"/>
      <c r="L289" s="199"/>
      <c r="M289" s="20" t="str">
        <f t="shared" si="79"/>
        <v>257</v>
      </c>
      <c r="N289" s="31">
        <f t="shared" si="80"/>
        <v>0</v>
      </c>
      <c r="O289" s="31">
        <f t="shared" si="81"/>
        <v>0</v>
      </c>
      <c r="P289" s="31">
        <f t="shared" si="82"/>
        <v>0</v>
      </c>
      <c r="Q289" s="31">
        <f t="shared" si="83"/>
        <v>0</v>
      </c>
      <c r="R289" s="31">
        <f t="shared" si="84"/>
        <v>0</v>
      </c>
      <c r="S289" s="58"/>
      <c r="T289" s="31">
        <f t="shared" si="85"/>
        <v>0</v>
      </c>
      <c r="U289" s="332"/>
      <c r="V289" s="199"/>
      <c r="W289" s="56"/>
      <c r="X289" s="20" t="str">
        <f t="shared" si="86"/>
        <v/>
      </c>
      <c r="Y289" s="31" t="str">
        <f t="shared" si="74"/>
        <v/>
      </c>
      <c r="Z289" s="31" t="str">
        <f t="shared" si="75"/>
        <v/>
      </c>
      <c r="AA289" s="31" t="str">
        <f t="shared" ref="AA289:AA352" si="91">IF(X289="","",IF(VALUE(X289)=(AA$19*AA$17),Y289-AB289-AD289,0))</f>
        <v/>
      </c>
      <c r="AB289" s="31" t="str">
        <f t="shared" si="89"/>
        <v/>
      </c>
      <c r="AC289" s="31" t="str">
        <f t="shared" si="76"/>
        <v/>
      </c>
      <c r="AD289" s="58"/>
      <c r="AE289" s="31">
        <f t="shared" si="77"/>
        <v>0</v>
      </c>
      <c r="AF289" s="332"/>
      <c r="AG289" s="57"/>
    </row>
    <row r="290" spans="1:33" x14ac:dyDescent="0.2">
      <c r="A290" s="56"/>
      <c r="B290" s="20" t="str">
        <f t="shared" si="78"/>
        <v>258</v>
      </c>
      <c r="C290" s="31">
        <f t="shared" si="87"/>
        <v>0</v>
      </c>
      <c r="D290" s="31">
        <f t="shared" ref="D290:D353" si="92">IF(B290="","",IF(AND(C290&gt;0,((1+E$15/E$17)*C290)&gt;=E$18),E$18,IF(C290&gt;0,(1+(E$15/E$17))*C290,0)))</f>
        <v>0</v>
      </c>
      <c r="E290" s="31">
        <f t="shared" si="90"/>
        <v>0</v>
      </c>
      <c r="F290" s="31">
        <f t="shared" si="88"/>
        <v>0</v>
      </c>
      <c r="G290" s="31">
        <f t="shared" ref="G290:G353" si="93">IF(B290="","",IF(C290&gt;0,(C290*(E$15/E$17)),0))</f>
        <v>0</v>
      </c>
      <c r="H290" s="58"/>
      <c r="I290" s="31">
        <f t="shared" ref="I290:I353" si="94">IF(I289&lt;0.1,0,C290-E290-F290-H290)</f>
        <v>0</v>
      </c>
      <c r="J290" s="332"/>
      <c r="K290" s="57"/>
      <c r="L290" s="199"/>
      <c r="M290" s="20" t="str">
        <f t="shared" si="79"/>
        <v>258</v>
      </c>
      <c r="N290" s="31">
        <f t="shared" si="80"/>
        <v>0</v>
      </c>
      <c r="O290" s="31">
        <f t="shared" si="81"/>
        <v>0</v>
      </c>
      <c r="P290" s="31">
        <f t="shared" si="82"/>
        <v>0</v>
      </c>
      <c r="Q290" s="31">
        <f t="shared" si="83"/>
        <v>0</v>
      </c>
      <c r="R290" s="31">
        <f t="shared" si="84"/>
        <v>0</v>
      </c>
      <c r="S290" s="58"/>
      <c r="T290" s="31">
        <f t="shared" si="85"/>
        <v>0</v>
      </c>
      <c r="U290" s="332"/>
      <c r="V290" s="199"/>
      <c r="W290" s="56"/>
      <c r="X290" s="20" t="str">
        <f t="shared" si="86"/>
        <v/>
      </c>
      <c r="Y290" s="31" t="str">
        <f t="shared" ref="Y290:Y353" si="95">IF(X290="","",IF(Y289-AA289-AB289-AD289&gt;0,Y289-AA289-AB289-AD289, 0))</f>
        <v/>
      </c>
      <c r="Z290" s="31" t="str">
        <f t="shared" ref="Z290:Z353" si="96">IF(X290="","",IF(AND(Y290&gt;0,((1+AA$15/AA$17)*Y290)&gt;=AA$18),AA$18,IF(Y290&gt;0,(1+(AA$15/AA$17))*Y290,0)))</f>
        <v/>
      </c>
      <c r="AA290" s="31" t="str">
        <f t="shared" si="91"/>
        <v/>
      </c>
      <c r="AB290" s="31" t="str">
        <f t="shared" si="89"/>
        <v/>
      </c>
      <c r="AC290" s="31" t="str">
        <f t="shared" ref="AC290:AC353" si="97">IF(X290="","",IF(Y290&gt;0,(Y290*(AA$15/AA$17)),0))</f>
        <v/>
      </c>
      <c r="AD290" s="58"/>
      <c r="AE290" s="31">
        <f t="shared" ref="AE290:AE353" si="98">IF(AE289&lt;0.1,0,Y290-AA290-AB290-AD290)</f>
        <v>0</v>
      </c>
      <c r="AF290" s="332"/>
      <c r="AG290" s="57"/>
    </row>
    <row r="291" spans="1:33" x14ac:dyDescent="0.2">
      <c r="A291" s="56"/>
      <c r="B291" s="20" t="str">
        <f t="shared" ref="B291:B354" si="99">IF(B290&lt;&gt;"",IF(VALUE(B290)&lt;H$14,TEXT(VALUE(B290)+1,0),""),"")</f>
        <v>259</v>
      </c>
      <c r="C291" s="31">
        <f t="shared" si="87"/>
        <v>0</v>
      </c>
      <c r="D291" s="31">
        <f t="shared" si="92"/>
        <v>0</v>
      </c>
      <c r="E291" s="31">
        <f t="shared" si="90"/>
        <v>0</v>
      </c>
      <c r="F291" s="31">
        <f t="shared" si="88"/>
        <v>0</v>
      </c>
      <c r="G291" s="31">
        <f t="shared" si="93"/>
        <v>0</v>
      </c>
      <c r="H291" s="58"/>
      <c r="I291" s="31">
        <f t="shared" si="94"/>
        <v>0</v>
      </c>
      <c r="J291" s="332"/>
      <c r="K291" s="57"/>
      <c r="L291" s="199"/>
      <c r="M291" s="20" t="str">
        <f t="shared" ref="M291:M354" si="100">IF(M290&lt;&gt;"",IF(VALUE(M290)&lt;S$14,TEXT(VALUE(M290)+1,0),""),"")</f>
        <v>259</v>
      </c>
      <c r="N291" s="31">
        <f t="shared" ref="N291:N354" si="101">IF(M291="","",IF(N290-P290-Q290-S290&gt;0,N290-P290-Q290-S290, 0))</f>
        <v>0</v>
      </c>
      <c r="O291" s="31">
        <f t="shared" ref="O291:O354" si="102">IF(M291="","",IF(AND(N291&gt;0,((1+P$15/P$17)*N291)&gt;=P$18),P$18,IF(N291&gt;0,(1+(P$15/P$17))*N291,0)))</f>
        <v>0</v>
      </c>
      <c r="P291" s="31">
        <f t="shared" ref="P291:P354" si="103">IF(M291="","",IF(VALUE(M291)=(P$19*P$17),N291-Q291-S291,0))</f>
        <v>0</v>
      </c>
      <c r="Q291" s="31">
        <f t="shared" ref="Q291:Q354" si="104">IF(M291="","",O291-R291)</f>
        <v>0</v>
      </c>
      <c r="R291" s="31">
        <f t="shared" ref="R291:R354" si="105">IF(M291="","",IF(N291&gt;0,(N291*(P$15/P$17)),0))</f>
        <v>0</v>
      </c>
      <c r="S291" s="58"/>
      <c r="T291" s="31">
        <f t="shared" ref="T291:T354" si="106">IF(T290&lt;0.1,0,N291-P291-Q291-S291)</f>
        <v>0</v>
      </c>
      <c r="U291" s="332"/>
      <c r="V291" s="199"/>
      <c r="W291" s="56"/>
      <c r="X291" s="20" t="str">
        <f t="shared" ref="X291:X354" si="107">IF(X290&lt;&gt;"",IF(VALUE(X290)&lt;AD$14,TEXT(VALUE(X290)+1,0),""),"")</f>
        <v/>
      </c>
      <c r="Y291" s="31" t="str">
        <f t="shared" si="95"/>
        <v/>
      </c>
      <c r="Z291" s="31" t="str">
        <f t="shared" si="96"/>
        <v/>
      </c>
      <c r="AA291" s="31" t="str">
        <f t="shared" si="91"/>
        <v/>
      </c>
      <c r="AB291" s="31" t="str">
        <f t="shared" si="89"/>
        <v/>
      </c>
      <c r="AC291" s="31" t="str">
        <f t="shared" si="97"/>
        <v/>
      </c>
      <c r="AD291" s="58"/>
      <c r="AE291" s="31">
        <f t="shared" si="98"/>
        <v>0</v>
      </c>
      <c r="AF291" s="332"/>
      <c r="AG291" s="57"/>
    </row>
    <row r="292" spans="1:33" x14ac:dyDescent="0.2">
      <c r="A292" s="56"/>
      <c r="B292" s="20" t="str">
        <f t="shared" si="99"/>
        <v>260</v>
      </c>
      <c r="C292" s="31">
        <f t="shared" si="87"/>
        <v>0</v>
      </c>
      <c r="D292" s="31">
        <f t="shared" si="92"/>
        <v>0</v>
      </c>
      <c r="E292" s="31">
        <f t="shared" si="90"/>
        <v>0</v>
      </c>
      <c r="F292" s="31">
        <f t="shared" si="88"/>
        <v>0</v>
      </c>
      <c r="G292" s="31">
        <f t="shared" si="93"/>
        <v>0</v>
      </c>
      <c r="H292" s="58"/>
      <c r="I292" s="31">
        <f t="shared" si="94"/>
        <v>0</v>
      </c>
      <c r="J292" s="332"/>
      <c r="K292" s="57"/>
      <c r="L292" s="199"/>
      <c r="M292" s="20" t="str">
        <f t="shared" si="100"/>
        <v>260</v>
      </c>
      <c r="N292" s="31">
        <f t="shared" si="101"/>
        <v>0</v>
      </c>
      <c r="O292" s="31">
        <f t="shared" si="102"/>
        <v>0</v>
      </c>
      <c r="P292" s="31">
        <f t="shared" si="103"/>
        <v>0</v>
      </c>
      <c r="Q292" s="31">
        <f t="shared" si="104"/>
        <v>0</v>
      </c>
      <c r="R292" s="31">
        <f t="shared" si="105"/>
        <v>0</v>
      </c>
      <c r="S292" s="58"/>
      <c r="T292" s="31">
        <f t="shared" si="106"/>
        <v>0</v>
      </c>
      <c r="U292" s="332"/>
      <c r="V292" s="199"/>
      <c r="W292" s="56"/>
      <c r="X292" s="20" t="str">
        <f t="shared" si="107"/>
        <v/>
      </c>
      <c r="Y292" s="31" t="str">
        <f t="shared" si="95"/>
        <v/>
      </c>
      <c r="Z292" s="31" t="str">
        <f t="shared" si="96"/>
        <v/>
      </c>
      <c r="AA292" s="31" t="str">
        <f t="shared" si="91"/>
        <v/>
      </c>
      <c r="AB292" s="31" t="str">
        <f t="shared" si="89"/>
        <v/>
      </c>
      <c r="AC292" s="31" t="str">
        <f t="shared" si="97"/>
        <v/>
      </c>
      <c r="AD292" s="58"/>
      <c r="AE292" s="31">
        <f t="shared" si="98"/>
        <v>0</v>
      </c>
      <c r="AF292" s="332"/>
      <c r="AG292" s="57"/>
    </row>
    <row r="293" spans="1:33" x14ac:dyDescent="0.2">
      <c r="A293" s="56"/>
      <c r="B293" s="20" t="str">
        <f t="shared" si="99"/>
        <v>261</v>
      </c>
      <c r="C293" s="31">
        <f t="shared" si="87"/>
        <v>0</v>
      </c>
      <c r="D293" s="31">
        <f t="shared" si="92"/>
        <v>0</v>
      </c>
      <c r="E293" s="31">
        <f t="shared" si="90"/>
        <v>0</v>
      </c>
      <c r="F293" s="31">
        <f t="shared" si="88"/>
        <v>0</v>
      </c>
      <c r="G293" s="31">
        <f t="shared" si="93"/>
        <v>0</v>
      </c>
      <c r="H293" s="58"/>
      <c r="I293" s="31">
        <f t="shared" si="94"/>
        <v>0</v>
      </c>
      <c r="J293" s="332"/>
      <c r="K293" s="57"/>
      <c r="L293" s="199"/>
      <c r="M293" s="20" t="str">
        <f t="shared" si="100"/>
        <v>261</v>
      </c>
      <c r="N293" s="31">
        <f t="shared" si="101"/>
        <v>0</v>
      </c>
      <c r="O293" s="31">
        <f t="shared" si="102"/>
        <v>0</v>
      </c>
      <c r="P293" s="31">
        <f t="shared" si="103"/>
        <v>0</v>
      </c>
      <c r="Q293" s="31">
        <f t="shared" si="104"/>
        <v>0</v>
      </c>
      <c r="R293" s="31">
        <f t="shared" si="105"/>
        <v>0</v>
      </c>
      <c r="S293" s="58"/>
      <c r="T293" s="31">
        <f t="shared" si="106"/>
        <v>0</v>
      </c>
      <c r="U293" s="332"/>
      <c r="V293" s="199"/>
      <c r="W293" s="56"/>
      <c r="X293" s="20" t="str">
        <f t="shared" si="107"/>
        <v/>
      </c>
      <c r="Y293" s="31" t="str">
        <f t="shared" si="95"/>
        <v/>
      </c>
      <c r="Z293" s="31" t="str">
        <f t="shared" si="96"/>
        <v/>
      </c>
      <c r="AA293" s="31" t="str">
        <f t="shared" si="91"/>
        <v/>
      </c>
      <c r="AB293" s="31" t="str">
        <f t="shared" si="89"/>
        <v/>
      </c>
      <c r="AC293" s="31" t="str">
        <f t="shared" si="97"/>
        <v/>
      </c>
      <c r="AD293" s="58"/>
      <c r="AE293" s="31">
        <f t="shared" si="98"/>
        <v>0</v>
      </c>
      <c r="AF293" s="332"/>
      <c r="AG293" s="57"/>
    </row>
    <row r="294" spans="1:33" x14ac:dyDescent="0.2">
      <c r="A294" s="56"/>
      <c r="B294" s="20" t="str">
        <f t="shared" si="99"/>
        <v>262</v>
      </c>
      <c r="C294" s="31">
        <f t="shared" si="87"/>
        <v>0</v>
      </c>
      <c r="D294" s="31">
        <f t="shared" si="92"/>
        <v>0</v>
      </c>
      <c r="E294" s="31">
        <f t="shared" si="90"/>
        <v>0</v>
      </c>
      <c r="F294" s="31">
        <f t="shared" si="88"/>
        <v>0</v>
      </c>
      <c r="G294" s="31">
        <f t="shared" si="93"/>
        <v>0</v>
      </c>
      <c r="H294" s="58"/>
      <c r="I294" s="31">
        <f t="shared" si="94"/>
        <v>0</v>
      </c>
      <c r="J294" s="332"/>
      <c r="K294" s="57"/>
      <c r="L294" s="199"/>
      <c r="M294" s="20" t="str">
        <f t="shared" si="100"/>
        <v>262</v>
      </c>
      <c r="N294" s="31">
        <f t="shared" si="101"/>
        <v>0</v>
      </c>
      <c r="O294" s="31">
        <f t="shared" si="102"/>
        <v>0</v>
      </c>
      <c r="P294" s="31">
        <f t="shared" si="103"/>
        <v>0</v>
      </c>
      <c r="Q294" s="31">
        <f t="shared" si="104"/>
        <v>0</v>
      </c>
      <c r="R294" s="31">
        <f t="shared" si="105"/>
        <v>0</v>
      </c>
      <c r="S294" s="58"/>
      <c r="T294" s="31">
        <f t="shared" si="106"/>
        <v>0</v>
      </c>
      <c r="U294" s="332"/>
      <c r="V294" s="199"/>
      <c r="W294" s="56"/>
      <c r="X294" s="20" t="str">
        <f t="shared" si="107"/>
        <v/>
      </c>
      <c r="Y294" s="31" t="str">
        <f t="shared" si="95"/>
        <v/>
      </c>
      <c r="Z294" s="31" t="str">
        <f t="shared" si="96"/>
        <v/>
      </c>
      <c r="AA294" s="31" t="str">
        <f t="shared" si="91"/>
        <v/>
      </c>
      <c r="AB294" s="31" t="str">
        <f t="shared" si="89"/>
        <v/>
      </c>
      <c r="AC294" s="31" t="str">
        <f t="shared" si="97"/>
        <v/>
      </c>
      <c r="AD294" s="58"/>
      <c r="AE294" s="31">
        <f t="shared" si="98"/>
        <v>0</v>
      </c>
      <c r="AF294" s="332"/>
      <c r="AG294" s="57"/>
    </row>
    <row r="295" spans="1:33" x14ac:dyDescent="0.2">
      <c r="A295" s="56"/>
      <c r="B295" s="20" t="str">
        <f t="shared" si="99"/>
        <v>263</v>
      </c>
      <c r="C295" s="31">
        <f t="shared" si="87"/>
        <v>0</v>
      </c>
      <c r="D295" s="31">
        <f t="shared" si="92"/>
        <v>0</v>
      </c>
      <c r="E295" s="31">
        <f t="shared" si="90"/>
        <v>0</v>
      </c>
      <c r="F295" s="31">
        <f t="shared" si="88"/>
        <v>0</v>
      </c>
      <c r="G295" s="31">
        <f t="shared" si="93"/>
        <v>0</v>
      </c>
      <c r="H295" s="58"/>
      <c r="I295" s="31">
        <f t="shared" si="94"/>
        <v>0</v>
      </c>
      <c r="J295" s="332"/>
      <c r="K295" s="57"/>
      <c r="L295" s="199"/>
      <c r="M295" s="20" t="str">
        <f t="shared" si="100"/>
        <v>263</v>
      </c>
      <c r="N295" s="31">
        <f t="shared" si="101"/>
        <v>0</v>
      </c>
      <c r="O295" s="31">
        <f t="shared" si="102"/>
        <v>0</v>
      </c>
      <c r="P295" s="31">
        <f t="shared" si="103"/>
        <v>0</v>
      </c>
      <c r="Q295" s="31">
        <f t="shared" si="104"/>
        <v>0</v>
      </c>
      <c r="R295" s="31">
        <f t="shared" si="105"/>
        <v>0</v>
      </c>
      <c r="S295" s="58"/>
      <c r="T295" s="31">
        <f t="shared" si="106"/>
        <v>0</v>
      </c>
      <c r="U295" s="332"/>
      <c r="V295" s="199"/>
      <c r="W295" s="56"/>
      <c r="X295" s="20" t="str">
        <f t="shared" si="107"/>
        <v/>
      </c>
      <c r="Y295" s="31" t="str">
        <f t="shared" si="95"/>
        <v/>
      </c>
      <c r="Z295" s="31" t="str">
        <f t="shared" si="96"/>
        <v/>
      </c>
      <c r="AA295" s="31" t="str">
        <f t="shared" si="91"/>
        <v/>
      </c>
      <c r="AB295" s="31" t="str">
        <f t="shared" si="89"/>
        <v/>
      </c>
      <c r="AC295" s="31" t="str">
        <f t="shared" si="97"/>
        <v/>
      </c>
      <c r="AD295" s="58"/>
      <c r="AE295" s="31">
        <f t="shared" si="98"/>
        <v>0</v>
      </c>
      <c r="AF295" s="332"/>
      <c r="AG295" s="57"/>
    </row>
    <row r="296" spans="1:33" x14ac:dyDescent="0.2">
      <c r="A296" s="56"/>
      <c r="B296" s="20" t="str">
        <f t="shared" si="99"/>
        <v>264</v>
      </c>
      <c r="C296" s="31">
        <f t="shared" si="87"/>
        <v>0</v>
      </c>
      <c r="D296" s="31">
        <f t="shared" si="92"/>
        <v>0</v>
      </c>
      <c r="E296" s="31">
        <f t="shared" si="90"/>
        <v>0</v>
      </c>
      <c r="F296" s="31">
        <f t="shared" si="88"/>
        <v>0</v>
      </c>
      <c r="G296" s="31">
        <f t="shared" si="93"/>
        <v>0</v>
      </c>
      <c r="H296" s="58"/>
      <c r="I296" s="31">
        <f t="shared" si="94"/>
        <v>0</v>
      </c>
      <c r="J296" s="332"/>
      <c r="K296" s="57"/>
      <c r="L296" s="199"/>
      <c r="M296" s="20" t="str">
        <f t="shared" si="100"/>
        <v>264</v>
      </c>
      <c r="N296" s="31">
        <f t="shared" si="101"/>
        <v>0</v>
      </c>
      <c r="O296" s="31">
        <f t="shared" si="102"/>
        <v>0</v>
      </c>
      <c r="P296" s="31">
        <f t="shared" si="103"/>
        <v>0</v>
      </c>
      <c r="Q296" s="31">
        <f t="shared" si="104"/>
        <v>0</v>
      </c>
      <c r="R296" s="31">
        <f t="shared" si="105"/>
        <v>0</v>
      </c>
      <c r="S296" s="58"/>
      <c r="T296" s="31">
        <f t="shared" si="106"/>
        <v>0</v>
      </c>
      <c r="U296" s="332"/>
      <c r="V296" s="199"/>
      <c r="W296" s="56"/>
      <c r="X296" s="20" t="str">
        <f t="shared" si="107"/>
        <v/>
      </c>
      <c r="Y296" s="31" t="str">
        <f t="shared" si="95"/>
        <v/>
      </c>
      <c r="Z296" s="31" t="str">
        <f t="shared" si="96"/>
        <v/>
      </c>
      <c r="AA296" s="31" t="str">
        <f t="shared" si="91"/>
        <v/>
      </c>
      <c r="AB296" s="31" t="str">
        <f t="shared" si="89"/>
        <v/>
      </c>
      <c r="AC296" s="31" t="str">
        <f t="shared" si="97"/>
        <v/>
      </c>
      <c r="AD296" s="58"/>
      <c r="AE296" s="31">
        <f t="shared" si="98"/>
        <v>0</v>
      </c>
      <c r="AF296" s="332"/>
      <c r="AG296" s="57"/>
    </row>
    <row r="297" spans="1:33" x14ac:dyDescent="0.2">
      <c r="A297" s="56"/>
      <c r="B297" s="20" t="str">
        <f t="shared" si="99"/>
        <v>265</v>
      </c>
      <c r="C297" s="31">
        <f t="shared" si="87"/>
        <v>0</v>
      </c>
      <c r="D297" s="31">
        <f t="shared" si="92"/>
        <v>0</v>
      </c>
      <c r="E297" s="31">
        <f t="shared" si="90"/>
        <v>0</v>
      </c>
      <c r="F297" s="31">
        <f t="shared" si="88"/>
        <v>0</v>
      </c>
      <c r="G297" s="31">
        <f t="shared" si="93"/>
        <v>0</v>
      </c>
      <c r="H297" s="58"/>
      <c r="I297" s="31">
        <f t="shared" si="94"/>
        <v>0</v>
      </c>
      <c r="J297" s="332"/>
      <c r="K297" s="57"/>
      <c r="L297" s="199"/>
      <c r="M297" s="20" t="str">
        <f t="shared" si="100"/>
        <v>265</v>
      </c>
      <c r="N297" s="31">
        <f t="shared" si="101"/>
        <v>0</v>
      </c>
      <c r="O297" s="31">
        <f t="shared" si="102"/>
        <v>0</v>
      </c>
      <c r="P297" s="31">
        <f t="shared" si="103"/>
        <v>0</v>
      </c>
      <c r="Q297" s="31">
        <f t="shared" si="104"/>
        <v>0</v>
      </c>
      <c r="R297" s="31">
        <f t="shared" si="105"/>
        <v>0</v>
      </c>
      <c r="S297" s="58"/>
      <c r="T297" s="31">
        <f t="shared" si="106"/>
        <v>0</v>
      </c>
      <c r="U297" s="332"/>
      <c r="V297" s="199"/>
      <c r="W297" s="56"/>
      <c r="X297" s="20" t="str">
        <f t="shared" si="107"/>
        <v/>
      </c>
      <c r="Y297" s="31" t="str">
        <f t="shared" si="95"/>
        <v/>
      </c>
      <c r="Z297" s="31" t="str">
        <f t="shared" si="96"/>
        <v/>
      </c>
      <c r="AA297" s="31" t="str">
        <f t="shared" si="91"/>
        <v/>
      </c>
      <c r="AB297" s="31" t="str">
        <f t="shared" si="89"/>
        <v/>
      </c>
      <c r="AC297" s="31" t="str">
        <f t="shared" si="97"/>
        <v/>
      </c>
      <c r="AD297" s="58"/>
      <c r="AE297" s="31">
        <f t="shared" si="98"/>
        <v>0</v>
      </c>
      <c r="AF297" s="332"/>
      <c r="AG297" s="57"/>
    </row>
    <row r="298" spans="1:33" x14ac:dyDescent="0.2">
      <c r="A298" s="56"/>
      <c r="B298" s="20" t="str">
        <f t="shared" si="99"/>
        <v>266</v>
      </c>
      <c r="C298" s="31">
        <f t="shared" si="87"/>
        <v>0</v>
      </c>
      <c r="D298" s="31">
        <f t="shared" si="92"/>
        <v>0</v>
      </c>
      <c r="E298" s="31">
        <f t="shared" si="90"/>
        <v>0</v>
      </c>
      <c r="F298" s="31">
        <f t="shared" si="88"/>
        <v>0</v>
      </c>
      <c r="G298" s="31">
        <f t="shared" si="93"/>
        <v>0</v>
      </c>
      <c r="H298" s="58"/>
      <c r="I298" s="31">
        <f t="shared" si="94"/>
        <v>0</v>
      </c>
      <c r="J298" s="332"/>
      <c r="K298" s="57"/>
      <c r="L298" s="199"/>
      <c r="M298" s="20" t="str">
        <f t="shared" si="100"/>
        <v>266</v>
      </c>
      <c r="N298" s="31">
        <f t="shared" si="101"/>
        <v>0</v>
      </c>
      <c r="O298" s="31">
        <f t="shared" si="102"/>
        <v>0</v>
      </c>
      <c r="P298" s="31">
        <f t="shared" si="103"/>
        <v>0</v>
      </c>
      <c r="Q298" s="31">
        <f t="shared" si="104"/>
        <v>0</v>
      </c>
      <c r="R298" s="31">
        <f t="shared" si="105"/>
        <v>0</v>
      </c>
      <c r="S298" s="58"/>
      <c r="T298" s="31">
        <f t="shared" si="106"/>
        <v>0</v>
      </c>
      <c r="U298" s="332"/>
      <c r="V298" s="199"/>
      <c r="W298" s="56"/>
      <c r="X298" s="20" t="str">
        <f t="shared" si="107"/>
        <v/>
      </c>
      <c r="Y298" s="31" t="str">
        <f t="shared" si="95"/>
        <v/>
      </c>
      <c r="Z298" s="31" t="str">
        <f t="shared" si="96"/>
        <v/>
      </c>
      <c r="AA298" s="31" t="str">
        <f t="shared" si="91"/>
        <v/>
      </c>
      <c r="AB298" s="31" t="str">
        <f t="shared" si="89"/>
        <v/>
      </c>
      <c r="AC298" s="31" t="str">
        <f t="shared" si="97"/>
        <v/>
      </c>
      <c r="AD298" s="58"/>
      <c r="AE298" s="31">
        <f t="shared" si="98"/>
        <v>0</v>
      </c>
      <c r="AF298" s="332"/>
      <c r="AG298" s="57"/>
    </row>
    <row r="299" spans="1:33" x14ac:dyDescent="0.2">
      <c r="A299" s="56"/>
      <c r="B299" s="20" t="str">
        <f t="shared" si="99"/>
        <v>267</v>
      </c>
      <c r="C299" s="31">
        <f t="shared" si="87"/>
        <v>0</v>
      </c>
      <c r="D299" s="31">
        <f t="shared" si="92"/>
        <v>0</v>
      </c>
      <c r="E299" s="31">
        <f t="shared" si="90"/>
        <v>0</v>
      </c>
      <c r="F299" s="31">
        <f t="shared" si="88"/>
        <v>0</v>
      </c>
      <c r="G299" s="31">
        <f t="shared" si="93"/>
        <v>0</v>
      </c>
      <c r="H299" s="58"/>
      <c r="I299" s="31">
        <f t="shared" si="94"/>
        <v>0</v>
      </c>
      <c r="J299" s="332"/>
      <c r="K299" s="57"/>
      <c r="L299" s="199"/>
      <c r="M299" s="20" t="str">
        <f t="shared" si="100"/>
        <v>267</v>
      </c>
      <c r="N299" s="31">
        <f t="shared" si="101"/>
        <v>0</v>
      </c>
      <c r="O299" s="31">
        <f t="shared" si="102"/>
        <v>0</v>
      </c>
      <c r="P299" s="31">
        <f t="shared" si="103"/>
        <v>0</v>
      </c>
      <c r="Q299" s="31">
        <f t="shared" si="104"/>
        <v>0</v>
      </c>
      <c r="R299" s="31">
        <f t="shared" si="105"/>
        <v>0</v>
      </c>
      <c r="S299" s="58"/>
      <c r="T299" s="31">
        <f t="shared" si="106"/>
        <v>0</v>
      </c>
      <c r="U299" s="332"/>
      <c r="V299" s="199"/>
      <c r="W299" s="56"/>
      <c r="X299" s="20" t="str">
        <f t="shared" si="107"/>
        <v/>
      </c>
      <c r="Y299" s="31" t="str">
        <f t="shared" si="95"/>
        <v/>
      </c>
      <c r="Z299" s="31" t="str">
        <f t="shared" si="96"/>
        <v/>
      </c>
      <c r="AA299" s="31" t="str">
        <f t="shared" si="91"/>
        <v/>
      </c>
      <c r="AB299" s="31" t="str">
        <f t="shared" si="89"/>
        <v/>
      </c>
      <c r="AC299" s="31" t="str">
        <f t="shared" si="97"/>
        <v/>
      </c>
      <c r="AD299" s="58"/>
      <c r="AE299" s="31">
        <f t="shared" si="98"/>
        <v>0</v>
      </c>
      <c r="AF299" s="332"/>
      <c r="AG299" s="57"/>
    </row>
    <row r="300" spans="1:33" x14ac:dyDescent="0.2">
      <c r="A300" s="56"/>
      <c r="B300" s="20" t="str">
        <f t="shared" si="99"/>
        <v>268</v>
      </c>
      <c r="C300" s="31">
        <f t="shared" si="87"/>
        <v>0</v>
      </c>
      <c r="D300" s="31">
        <f t="shared" si="92"/>
        <v>0</v>
      </c>
      <c r="E300" s="31">
        <f t="shared" si="90"/>
        <v>0</v>
      </c>
      <c r="F300" s="31">
        <f t="shared" si="88"/>
        <v>0</v>
      </c>
      <c r="G300" s="31">
        <f t="shared" si="93"/>
        <v>0</v>
      </c>
      <c r="H300" s="58"/>
      <c r="I300" s="31">
        <f t="shared" si="94"/>
        <v>0</v>
      </c>
      <c r="J300" s="332"/>
      <c r="K300" s="57"/>
      <c r="L300" s="199"/>
      <c r="M300" s="20" t="str">
        <f t="shared" si="100"/>
        <v>268</v>
      </c>
      <c r="N300" s="31">
        <f t="shared" si="101"/>
        <v>0</v>
      </c>
      <c r="O300" s="31">
        <f t="shared" si="102"/>
        <v>0</v>
      </c>
      <c r="P300" s="31">
        <f t="shared" si="103"/>
        <v>0</v>
      </c>
      <c r="Q300" s="31">
        <f t="shared" si="104"/>
        <v>0</v>
      </c>
      <c r="R300" s="31">
        <f t="shared" si="105"/>
        <v>0</v>
      </c>
      <c r="S300" s="58"/>
      <c r="T300" s="31">
        <f t="shared" si="106"/>
        <v>0</v>
      </c>
      <c r="U300" s="332"/>
      <c r="V300" s="199"/>
      <c r="W300" s="56"/>
      <c r="X300" s="20" t="str">
        <f t="shared" si="107"/>
        <v/>
      </c>
      <c r="Y300" s="31" t="str">
        <f t="shared" si="95"/>
        <v/>
      </c>
      <c r="Z300" s="31" t="str">
        <f t="shared" si="96"/>
        <v/>
      </c>
      <c r="AA300" s="31" t="str">
        <f t="shared" si="91"/>
        <v/>
      </c>
      <c r="AB300" s="31" t="str">
        <f t="shared" si="89"/>
        <v/>
      </c>
      <c r="AC300" s="31" t="str">
        <f t="shared" si="97"/>
        <v/>
      </c>
      <c r="AD300" s="58"/>
      <c r="AE300" s="31">
        <f t="shared" si="98"/>
        <v>0</v>
      </c>
      <c r="AF300" s="332"/>
      <c r="AG300" s="57"/>
    </row>
    <row r="301" spans="1:33" x14ac:dyDescent="0.2">
      <c r="A301" s="56"/>
      <c r="B301" s="20" t="str">
        <f t="shared" si="99"/>
        <v>269</v>
      </c>
      <c r="C301" s="31">
        <f t="shared" si="87"/>
        <v>0</v>
      </c>
      <c r="D301" s="31">
        <f t="shared" si="92"/>
        <v>0</v>
      </c>
      <c r="E301" s="31">
        <f t="shared" si="90"/>
        <v>0</v>
      </c>
      <c r="F301" s="31">
        <f t="shared" si="88"/>
        <v>0</v>
      </c>
      <c r="G301" s="31">
        <f t="shared" si="93"/>
        <v>0</v>
      </c>
      <c r="H301" s="58"/>
      <c r="I301" s="31">
        <f t="shared" si="94"/>
        <v>0</v>
      </c>
      <c r="J301" s="332"/>
      <c r="K301" s="57"/>
      <c r="L301" s="199"/>
      <c r="M301" s="20" t="str">
        <f t="shared" si="100"/>
        <v>269</v>
      </c>
      <c r="N301" s="31">
        <f t="shared" si="101"/>
        <v>0</v>
      </c>
      <c r="O301" s="31">
        <f t="shared" si="102"/>
        <v>0</v>
      </c>
      <c r="P301" s="31">
        <f t="shared" si="103"/>
        <v>0</v>
      </c>
      <c r="Q301" s="31">
        <f t="shared" si="104"/>
        <v>0</v>
      </c>
      <c r="R301" s="31">
        <f t="shared" si="105"/>
        <v>0</v>
      </c>
      <c r="S301" s="58"/>
      <c r="T301" s="31">
        <f t="shared" si="106"/>
        <v>0</v>
      </c>
      <c r="U301" s="332"/>
      <c r="V301" s="199"/>
      <c r="W301" s="56"/>
      <c r="X301" s="20" t="str">
        <f t="shared" si="107"/>
        <v/>
      </c>
      <c r="Y301" s="31" t="str">
        <f t="shared" si="95"/>
        <v/>
      </c>
      <c r="Z301" s="31" t="str">
        <f t="shared" si="96"/>
        <v/>
      </c>
      <c r="AA301" s="31" t="str">
        <f t="shared" si="91"/>
        <v/>
      </c>
      <c r="AB301" s="31" t="str">
        <f t="shared" si="89"/>
        <v/>
      </c>
      <c r="AC301" s="31" t="str">
        <f t="shared" si="97"/>
        <v/>
      </c>
      <c r="AD301" s="58"/>
      <c r="AE301" s="31">
        <f t="shared" si="98"/>
        <v>0</v>
      </c>
      <c r="AF301" s="332"/>
      <c r="AG301" s="57"/>
    </row>
    <row r="302" spans="1:33" x14ac:dyDescent="0.2">
      <c r="A302" s="56"/>
      <c r="B302" s="20" t="str">
        <f t="shared" si="99"/>
        <v>270</v>
      </c>
      <c r="C302" s="31">
        <f t="shared" si="87"/>
        <v>0</v>
      </c>
      <c r="D302" s="31">
        <f t="shared" si="92"/>
        <v>0</v>
      </c>
      <c r="E302" s="31">
        <f t="shared" si="90"/>
        <v>0</v>
      </c>
      <c r="F302" s="31">
        <f t="shared" si="88"/>
        <v>0</v>
      </c>
      <c r="G302" s="31">
        <f t="shared" si="93"/>
        <v>0</v>
      </c>
      <c r="H302" s="58"/>
      <c r="I302" s="31">
        <f t="shared" si="94"/>
        <v>0</v>
      </c>
      <c r="J302" s="332"/>
      <c r="K302" s="57"/>
      <c r="L302" s="199"/>
      <c r="M302" s="20" t="str">
        <f t="shared" si="100"/>
        <v>270</v>
      </c>
      <c r="N302" s="31">
        <f t="shared" si="101"/>
        <v>0</v>
      </c>
      <c r="O302" s="31">
        <f t="shared" si="102"/>
        <v>0</v>
      </c>
      <c r="P302" s="31">
        <f t="shared" si="103"/>
        <v>0</v>
      </c>
      <c r="Q302" s="31">
        <f t="shared" si="104"/>
        <v>0</v>
      </c>
      <c r="R302" s="31">
        <f t="shared" si="105"/>
        <v>0</v>
      </c>
      <c r="S302" s="58"/>
      <c r="T302" s="31">
        <f t="shared" si="106"/>
        <v>0</v>
      </c>
      <c r="U302" s="332"/>
      <c r="V302" s="199"/>
      <c r="W302" s="56"/>
      <c r="X302" s="20" t="str">
        <f t="shared" si="107"/>
        <v/>
      </c>
      <c r="Y302" s="31" t="str">
        <f t="shared" si="95"/>
        <v/>
      </c>
      <c r="Z302" s="31" t="str">
        <f t="shared" si="96"/>
        <v/>
      </c>
      <c r="AA302" s="31" t="str">
        <f t="shared" si="91"/>
        <v/>
      </c>
      <c r="AB302" s="31" t="str">
        <f t="shared" si="89"/>
        <v/>
      </c>
      <c r="AC302" s="31" t="str">
        <f t="shared" si="97"/>
        <v/>
      </c>
      <c r="AD302" s="58"/>
      <c r="AE302" s="31">
        <f t="shared" si="98"/>
        <v>0</v>
      </c>
      <c r="AF302" s="332"/>
      <c r="AG302" s="57"/>
    </row>
    <row r="303" spans="1:33" x14ac:dyDescent="0.2">
      <c r="A303" s="56"/>
      <c r="B303" s="20" t="str">
        <f t="shared" si="99"/>
        <v>271</v>
      </c>
      <c r="C303" s="31">
        <f t="shared" si="87"/>
        <v>0</v>
      </c>
      <c r="D303" s="31">
        <f t="shared" si="92"/>
        <v>0</v>
      </c>
      <c r="E303" s="31">
        <f t="shared" si="90"/>
        <v>0</v>
      </c>
      <c r="F303" s="31">
        <f t="shared" si="88"/>
        <v>0</v>
      </c>
      <c r="G303" s="31">
        <f t="shared" si="93"/>
        <v>0</v>
      </c>
      <c r="H303" s="58"/>
      <c r="I303" s="31">
        <f t="shared" si="94"/>
        <v>0</v>
      </c>
      <c r="J303" s="332"/>
      <c r="K303" s="57"/>
      <c r="L303" s="199"/>
      <c r="M303" s="20" t="str">
        <f t="shared" si="100"/>
        <v>271</v>
      </c>
      <c r="N303" s="31">
        <f t="shared" si="101"/>
        <v>0</v>
      </c>
      <c r="O303" s="31">
        <f t="shared" si="102"/>
        <v>0</v>
      </c>
      <c r="P303" s="31">
        <f t="shared" si="103"/>
        <v>0</v>
      </c>
      <c r="Q303" s="31">
        <f t="shared" si="104"/>
        <v>0</v>
      </c>
      <c r="R303" s="31">
        <f t="shared" si="105"/>
        <v>0</v>
      </c>
      <c r="S303" s="58"/>
      <c r="T303" s="31">
        <f t="shared" si="106"/>
        <v>0</v>
      </c>
      <c r="U303" s="332"/>
      <c r="V303" s="199"/>
      <c r="W303" s="56"/>
      <c r="X303" s="20" t="str">
        <f t="shared" si="107"/>
        <v/>
      </c>
      <c r="Y303" s="31" t="str">
        <f t="shared" si="95"/>
        <v/>
      </c>
      <c r="Z303" s="31" t="str">
        <f t="shared" si="96"/>
        <v/>
      </c>
      <c r="AA303" s="31" t="str">
        <f t="shared" si="91"/>
        <v/>
      </c>
      <c r="AB303" s="31" t="str">
        <f t="shared" si="89"/>
        <v/>
      </c>
      <c r="AC303" s="31" t="str">
        <f t="shared" si="97"/>
        <v/>
      </c>
      <c r="AD303" s="58"/>
      <c r="AE303" s="31">
        <f t="shared" si="98"/>
        <v>0</v>
      </c>
      <c r="AF303" s="332"/>
      <c r="AG303" s="57"/>
    </row>
    <row r="304" spans="1:33" x14ac:dyDescent="0.2">
      <c r="A304" s="56"/>
      <c r="B304" s="20" t="str">
        <f t="shared" si="99"/>
        <v>272</v>
      </c>
      <c r="C304" s="31">
        <f t="shared" si="87"/>
        <v>0</v>
      </c>
      <c r="D304" s="31">
        <f t="shared" si="92"/>
        <v>0</v>
      </c>
      <c r="E304" s="31">
        <f t="shared" si="90"/>
        <v>0</v>
      </c>
      <c r="F304" s="31">
        <f t="shared" si="88"/>
        <v>0</v>
      </c>
      <c r="G304" s="31">
        <f t="shared" si="93"/>
        <v>0</v>
      </c>
      <c r="H304" s="58"/>
      <c r="I304" s="31">
        <f t="shared" si="94"/>
        <v>0</v>
      </c>
      <c r="J304" s="332"/>
      <c r="K304" s="57"/>
      <c r="L304" s="199"/>
      <c r="M304" s="20" t="str">
        <f t="shared" si="100"/>
        <v>272</v>
      </c>
      <c r="N304" s="31">
        <f t="shared" si="101"/>
        <v>0</v>
      </c>
      <c r="O304" s="31">
        <f t="shared" si="102"/>
        <v>0</v>
      </c>
      <c r="P304" s="31">
        <f t="shared" si="103"/>
        <v>0</v>
      </c>
      <c r="Q304" s="31">
        <f t="shared" si="104"/>
        <v>0</v>
      </c>
      <c r="R304" s="31">
        <f t="shared" si="105"/>
        <v>0</v>
      </c>
      <c r="S304" s="58"/>
      <c r="T304" s="31">
        <f t="shared" si="106"/>
        <v>0</v>
      </c>
      <c r="U304" s="332"/>
      <c r="V304" s="199"/>
      <c r="W304" s="56"/>
      <c r="X304" s="20" t="str">
        <f t="shared" si="107"/>
        <v/>
      </c>
      <c r="Y304" s="31" t="str">
        <f t="shared" si="95"/>
        <v/>
      </c>
      <c r="Z304" s="31" t="str">
        <f t="shared" si="96"/>
        <v/>
      </c>
      <c r="AA304" s="31" t="str">
        <f t="shared" si="91"/>
        <v/>
      </c>
      <c r="AB304" s="31" t="str">
        <f t="shared" si="89"/>
        <v/>
      </c>
      <c r="AC304" s="31" t="str">
        <f t="shared" si="97"/>
        <v/>
      </c>
      <c r="AD304" s="58"/>
      <c r="AE304" s="31">
        <f t="shared" si="98"/>
        <v>0</v>
      </c>
      <c r="AF304" s="332"/>
      <c r="AG304" s="57"/>
    </row>
    <row r="305" spans="1:33" x14ac:dyDescent="0.2">
      <c r="A305" s="56"/>
      <c r="B305" s="20" t="str">
        <f t="shared" si="99"/>
        <v>273</v>
      </c>
      <c r="C305" s="31">
        <f t="shared" si="87"/>
        <v>0</v>
      </c>
      <c r="D305" s="31">
        <f t="shared" si="92"/>
        <v>0</v>
      </c>
      <c r="E305" s="31">
        <f t="shared" si="90"/>
        <v>0</v>
      </c>
      <c r="F305" s="31">
        <f t="shared" si="88"/>
        <v>0</v>
      </c>
      <c r="G305" s="31">
        <f t="shared" si="93"/>
        <v>0</v>
      </c>
      <c r="H305" s="58"/>
      <c r="I305" s="31">
        <f t="shared" si="94"/>
        <v>0</v>
      </c>
      <c r="J305" s="332"/>
      <c r="K305" s="57"/>
      <c r="L305" s="199"/>
      <c r="M305" s="20" t="str">
        <f t="shared" si="100"/>
        <v>273</v>
      </c>
      <c r="N305" s="31">
        <f t="shared" si="101"/>
        <v>0</v>
      </c>
      <c r="O305" s="31">
        <f t="shared" si="102"/>
        <v>0</v>
      </c>
      <c r="P305" s="31">
        <f t="shared" si="103"/>
        <v>0</v>
      </c>
      <c r="Q305" s="31">
        <f t="shared" si="104"/>
        <v>0</v>
      </c>
      <c r="R305" s="31">
        <f t="shared" si="105"/>
        <v>0</v>
      </c>
      <c r="S305" s="58"/>
      <c r="T305" s="31">
        <f t="shared" si="106"/>
        <v>0</v>
      </c>
      <c r="U305" s="332"/>
      <c r="V305" s="199"/>
      <c r="W305" s="56"/>
      <c r="X305" s="20" t="str">
        <f t="shared" si="107"/>
        <v/>
      </c>
      <c r="Y305" s="31" t="str">
        <f t="shared" si="95"/>
        <v/>
      </c>
      <c r="Z305" s="31" t="str">
        <f t="shared" si="96"/>
        <v/>
      </c>
      <c r="AA305" s="31" t="str">
        <f t="shared" si="91"/>
        <v/>
      </c>
      <c r="AB305" s="31" t="str">
        <f t="shared" si="89"/>
        <v/>
      </c>
      <c r="AC305" s="31" t="str">
        <f t="shared" si="97"/>
        <v/>
      </c>
      <c r="AD305" s="58"/>
      <c r="AE305" s="31">
        <f t="shared" si="98"/>
        <v>0</v>
      </c>
      <c r="AF305" s="332"/>
      <c r="AG305" s="57"/>
    </row>
    <row r="306" spans="1:33" x14ac:dyDescent="0.2">
      <c r="A306" s="56"/>
      <c r="B306" s="20" t="str">
        <f t="shared" si="99"/>
        <v>274</v>
      </c>
      <c r="C306" s="31">
        <f t="shared" si="87"/>
        <v>0</v>
      </c>
      <c r="D306" s="31">
        <f t="shared" si="92"/>
        <v>0</v>
      </c>
      <c r="E306" s="31">
        <f t="shared" si="90"/>
        <v>0</v>
      </c>
      <c r="F306" s="31">
        <f t="shared" si="88"/>
        <v>0</v>
      </c>
      <c r="G306" s="31">
        <f t="shared" si="93"/>
        <v>0</v>
      </c>
      <c r="H306" s="58"/>
      <c r="I306" s="31">
        <f t="shared" si="94"/>
        <v>0</v>
      </c>
      <c r="J306" s="332"/>
      <c r="K306" s="57"/>
      <c r="L306" s="199"/>
      <c r="M306" s="20" t="str">
        <f t="shared" si="100"/>
        <v>274</v>
      </c>
      <c r="N306" s="31">
        <f t="shared" si="101"/>
        <v>0</v>
      </c>
      <c r="O306" s="31">
        <f t="shared" si="102"/>
        <v>0</v>
      </c>
      <c r="P306" s="31">
        <f t="shared" si="103"/>
        <v>0</v>
      </c>
      <c r="Q306" s="31">
        <f t="shared" si="104"/>
        <v>0</v>
      </c>
      <c r="R306" s="31">
        <f t="shared" si="105"/>
        <v>0</v>
      </c>
      <c r="S306" s="58"/>
      <c r="T306" s="31">
        <f t="shared" si="106"/>
        <v>0</v>
      </c>
      <c r="U306" s="332"/>
      <c r="V306" s="199"/>
      <c r="W306" s="56"/>
      <c r="X306" s="20" t="str">
        <f t="shared" si="107"/>
        <v/>
      </c>
      <c r="Y306" s="31" t="str">
        <f t="shared" si="95"/>
        <v/>
      </c>
      <c r="Z306" s="31" t="str">
        <f t="shared" si="96"/>
        <v/>
      </c>
      <c r="AA306" s="31" t="str">
        <f t="shared" si="91"/>
        <v/>
      </c>
      <c r="AB306" s="31" t="str">
        <f t="shared" si="89"/>
        <v/>
      </c>
      <c r="AC306" s="31" t="str">
        <f t="shared" si="97"/>
        <v/>
      </c>
      <c r="AD306" s="58"/>
      <c r="AE306" s="31">
        <f t="shared" si="98"/>
        <v>0</v>
      </c>
      <c r="AF306" s="332"/>
      <c r="AG306" s="57"/>
    </row>
    <row r="307" spans="1:33" x14ac:dyDescent="0.2">
      <c r="A307" s="56"/>
      <c r="B307" s="20" t="str">
        <f t="shared" si="99"/>
        <v>275</v>
      </c>
      <c r="C307" s="31">
        <f t="shared" si="87"/>
        <v>0</v>
      </c>
      <c r="D307" s="31">
        <f t="shared" si="92"/>
        <v>0</v>
      </c>
      <c r="E307" s="31">
        <f t="shared" si="90"/>
        <v>0</v>
      </c>
      <c r="F307" s="31">
        <f t="shared" si="88"/>
        <v>0</v>
      </c>
      <c r="G307" s="31">
        <f t="shared" si="93"/>
        <v>0</v>
      </c>
      <c r="H307" s="58"/>
      <c r="I307" s="31">
        <f t="shared" si="94"/>
        <v>0</v>
      </c>
      <c r="J307" s="332"/>
      <c r="K307" s="57"/>
      <c r="L307" s="199"/>
      <c r="M307" s="20" t="str">
        <f t="shared" si="100"/>
        <v>275</v>
      </c>
      <c r="N307" s="31">
        <f t="shared" si="101"/>
        <v>0</v>
      </c>
      <c r="O307" s="31">
        <f t="shared" si="102"/>
        <v>0</v>
      </c>
      <c r="P307" s="31">
        <f t="shared" si="103"/>
        <v>0</v>
      </c>
      <c r="Q307" s="31">
        <f t="shared" si="104"/>
        <v>0</v>
      </c>
      <c r="R307" s="31">
        <f t="shared" si="105"/>
        <v>0</v>
      </c>
      <c r="S307" s="58"/>
      <c r="T307" s="31">
        <f t="shared" si="106"/>
        <v>0</v>
      </c>
      <c r="U307" s="332"/>
      <c r="V307" s="199"/>
      <c r="W307" s="56"/>
      <c r="X307" s="20" t="str">
        <f t="shared" si="107"/>
        <v/>
      </c>
      <c r="Y307" s="31" t="str">
        <f t="shared" si="95"/>
        <v/>
      </c>
      <c r="Z307" s="31" t="str">
        <f t="shared" si="96"/>
        <v/>
      </c>
      <c r="AA307" s="31" t="str">
        <f t="shared" si="91"/>
        <v/>
      </c>
      <c r="AB307" s="31" t="str">
        <f t="shared" si="89"/>
        <v/>
      </c>
      <c r="AC307" s="31" t="str">
        <f t="shared" si="97"/>
        <v/>
      </c>
      <c r="AD307" s="58"/>
      <c r="AE307" s="31">
        <f t="shared" si="98"/>
        <v>0</v>
      </c>
      <c r="AF307" s="332"/>
      <c r="AG307" s="57"/>
    </row>
    <row r="308" spans="1:33" x14ac:dyDescent="0.2">
      <c r="A308" s="56"/>
      <c r="B308" s="20" t="str">
        <f t="shared" si="99"/>
        <v>276</v>
      </c>
      <c r="C308" s="31">
        <f t="shared" si="87"/>
        <v>0</v>
      </c>
      <c r="D308" s="31">
        <f t="shared" si="92"/>
        <v>0</v>
      </c>
      <c r="E308" s="31">
        <f t="shared" si="90"/>
        <v>0</v>
      </c>
      <c r="F308" s="31">
        <f t="shared" si="88"/>
        <v>0</v>
      </c>
      <c r="G308" s="31">
        <f t="shared" si="93"/>
        <v>0</v>
      </c>
      <c r="H308" s="58"/>
      <c r="I308" s="31">
        <f t="shared" si="94"/>
        <v>0</v>
      </c>
      <c r="J308" s="332"/>
      <c r="K308" s="57"/>
      <c r="L308" s="199"/>
      <c r="M308" s="20" t="str">
        <f t="shared" si="100"/>
        <v>276</v>
      </c>
      <c r="N308" s="31">
        <f t="shared" si="101"/>
        <v>0</v>
      </c>
      <c r="O308" s="31">
        <f t="shared" si="102"/>
        <v>0</v>
      </c>
      <c r="P308" s="31">
        <f t="shared" si="103"/>
        <v>0</v>
      </c>
      <c r="Q308" s="31">
        <f t="shared" si="104"/>
        <v>0</v>
      </c>
      <c r="R308" s="31">
        <f t="shared" si="105"/>
        <v>0</v>
      </c>
      <c r="S308" s="58"/>
      <c r="T308" s="31">
        <f t="shared" si="106"/>
        <v>0</v>
      </c>
      <c r="U308" s="332"/>
      <c r="V308" s="199"/>
      <c r="W308" s="56"/>
      <c r="X308" s="20" t="str">
        <f t="shared" si="107"/>
        <v/>
      </c>
      <c r="Y308" s="31" t="str">
        <f t="shared" si="95"/>
        <v/>
      </c>
      <c r="Z308" s="31" t="str">
        <f t="shared" si="96"/>
        <v/>
      </c>
      <c r="AA308" s="31" t="str">
        <f t="shared" si="91"/>
        <v/>
      </c>
      <c r="AB308" s="31" t="str">
        <f t="shared" si="89"/>
        <v/>
      </c>
      <c r="AC308" s="31" t="str">
        <f t="shared" si="97"/>
        <v/>
      </c>
      <c r="AD308" s="58"/>
      <c r="AE308" s="31">
        <f t="shared" si="98"/>
        <v>0</v>
      </c>
      <c r="AF308" s="332"/>
      <c r="AG308" s="57"/>
    </row>
    <row r="309" spans="1:33" x14ac:dyDescent="0.2">
      <c r="A309" s="56"/>
      <c r="B309" s="20" t="str">
        <f t="shared" si="99"/>
        <v>277</v>
      </c>
      <c r="C309" s="31">
        <f t="shared" si="87"/>
        <v>0</v>
      </c>
      <c r="D309" s="31">
        <f t="shared" si="92"/>
        <v>0</v>
      </c>
      <c r="E309" s="31">
        <f t="shared" si="90"/>
        <v>0</v>
      </c>
      <c r="F309" s="31">
        <f t="shared" si="88"/>
        <v>0</v>
      </c>
      <c r="G309" s="31">
        <f t="shared" si="93"/>
        <v>0</v>
      </c>
      <c r="H309" s="58"/>
      <c r="I309" s="31">
        <f t="shared" si="94"/>
        <v>0</v>
      </c>
      <c r="J309" s="332"/>
      <c r="K309" s="57"/>
      <c r="L309" s="199"/>
      <c r="M309" s="20" t="str">
        <f t="shared" si="100"/>
        <v>277</v>
      </c>
      <c r="N309" s="31">
        <f t="shared" si="101"/>
        <v>0</v>
      </c>
      <c r="O309" s="31">
        <f t="shared" si="102"/>
        <v>0</v>
      </c>
      <c r="P309" s="31">
        <f t="shared" si="103"/>
        <v>0</v>
      </c>
      <c r="Q309" s="31">
        <f t="shared" si="104"/>
        <v>0</v>
      </c>
      <c r="R309" s="31">
        <f t="shared" si="105"/>
        <v>0</v>
      </c>
      <c r="S309" s="58"/>
      <c r="T309" s="31">
        <f t="shared" si="106"/>
        <v>0</v>
      </c>
      <c r="U309" s="332"/>
      <c r="V309" s="199"/>
      <c r="W309" s="56"/>
      <c r="X309" s="20" t="str">
        <f t="shared" si="107"/>
        <v/>
      </c>
      <c r="Y309" s="31" t="str">
        <f t="shared" si="95"/>
        <v/>
      </c>
      <c r="Z309" s="31" t="str">
        <f t="shared" si="96"/>
        <v/>
      </c>
      <c r="AA309" s="31" t="str">
        <f t="shared" si="91"/>
        <v/>
      </c>
      <c r="AB309" s="31" t="str">
        <f t="shared" si="89"/>
        <v/>
      </c>
      <c r="AC309" s="31" t="str">
        <f t="shared" si="97"/>
        <v/>
      </c>
      <c r="AD309" s="58"/>
      <c r="AE309" s="31">
        <f t="shared" si="98"/>
        <v>0</v>
      </c>
      <c r="AF309" s="332"/>
      <c r="AG309" s="57"/>
    </row>
    <row r="310" spans="1:33" x14ac:dyDescent="0.2">
      <c r="A310" s="56"/>
      <c r="B310" s="20" t="str">
        <f t="shared" si="99"/>
        <v>278</v>
      </c>
      <c r="C310" s="31">
        <f t="shared" si="87"/>
        <v>0</v>
      </c>
      <c r="D310" s="31">
        <f t="shared" si="92"/>
        <v>0</v>
      </c>
      <c r="E310" s="31">
        <f t="shared" si="90"/>
        <v>0</v>
      </c>
      <c r="F310" s="31">
        <f t="shared" si="88"/>
        <v>0</v>
      </c>
      <c r="G310" s="31">
        <f t="shared" si="93"/>
        <v>0</v>
      </c>
      <c r="H310" s="58"/>
      <c r="I310" s="31">
        <f t="shared" si="94"/>
        <v>0</v>
      </c>
      <c r="J310" s="332"/>
      <c r="K310" s="57"/>
      <c r="L310" s="199"/>
      <c r="M310" s="20" t="str">
        <f t="shared" si="100"/>
        <v>278</v>
      </c>
      <c r="N310" s="31">
        <f t="shared" si="101"/>
        <v>0</v>
      </c>
      <c r="O310" s="31">
        <f t="shared" si="102"/>
        <v>0</v>
      </c>
      <c r="P310" s="31">
        <f t="shared" si="103"/>
        <v>0</v>
      </c>
      <c r="Q310" s="31">
        <f t="shared" si="104"/>
        <v>0</v>
      </c>
      <c r="R310" s="31">
        <f t="shared" si="105"/>
        <v>0</v>
      </c>
      <c r="S310" s="58"/>
      <c r="T310" s="31">
        <f t="shared" si="106"/>
        <v>0</v>
      </c>
      <c r="U310" s="332"/>
      <c r="V310" s="199"/>
      <c r="W310" s="56"/>
      <c r="X310" s="20" t="str">
        <f t="shared" si="107"/>
        <v/>
      </c>
      <c r="Y310" s="31" t="str">
        <f t="shared" si="95"/>
        <v/>
      </c>
      <c r="Z310" s="31" t="str">
        <f t="shared" si="96"/>
        <v/>
      </c>
      <c r="AA310" s="31" t="str">
        <f t="shared" si="91"/>
        <v/>
      </c>
      <c r="AB310" s="31" t="str">
        <f t="shared" si="89"/>
        <v/>
      </c>
      <c r="AC310" s="31" t="str">
        <f t="shared" si="97"/>
        <v/>
      </c>
      <c r="AD310" s="58"/>
      <c r="AE310" s="31">
        <f t="shared" si="98"/>
        <v>0</v>
      </c>
      <c r="AF310" s="332"/>
      <c r="AG310" s="57"/>
    </row>
    <row r="311" spans="1:33" x14ac:dyDescent="0.2">
      <c r="A311" s="56"/>
      <c r="B311" s="20" t="str">
        <f t="shared" si="99"/>
        <v>279</v>
      </c>
      <c r="C311" s="31">
        <f t="shared" si="87"/>
        <v>0</v>
      </c>
      <c r="D311" s="31">
        <f t="shared" si="92"/>
        <v>0</v>
      </c>
      <c r="E311" s="31">
        <f t="shared" si="90"/>
        <v>0</v>
      </c>
      <c r="F311" s="31">
        <f t="shared" si="88"/>
        <v>0</v>
      </c>
      <c r="G311" s="31">
        <f t="shared" si="93"/>
        <v>0</v>
      </c>
      <c r="H311" s="58"/>
      <c r="I311" s="31">
        <f t="shared" si="94"/>
        <v>0</v>
      </c>
      <c r="J311" s="332"/>
      <c r="K311" s="57"/>
      <c r="L311" s="199"/>
      <c r="M311" s="20" t="str">
        <f t="shared" si="100"/>
        <v>279</v>
      </c>
      <c r="N311" s="31">
        <f t="shared" si="101"/>
        <v>0</v>
      </c>
      <c r="O311" s="31">
        <f t="shared" si="102"/>
        <v>0</v>
      </c>
      <c r="P311" s="31">
        <f t="shared" si="103"/>
        <v>0</v>
      </c>
      <c r="Q311" s="31">
        <f t="shared" si="104"/>
        <v>0</v>
      </c>
      <c r="R311" s="31">
        <f t="shared" si="105"/>
        <v>0</v>
      </c>
      <c r="S311" s="58"/>
      <c r="T311" s="31">
        <f t="shared" si="106"/>
        <v>0</v>
      </c>
      <c r="U311" s="332"/>
      <c r="V311" s="199"/>
      <c r="W311" s="56"/>
      <c r="X311" s="20" t="str">
        <f t="shared" si="107"/>
        <v/>
      </c>
      <c r="Y311" s="31" t="str">
        <f t="shared" si="95"/>
        <v/>
      </c>
      <c r="Z311" s="31" t="str">
        <f t="shared" si="96"/>
        <v/>
      </c>
      <c r="AA311" s="31" t="str">
        <f t="shared" si="91"/>
        <v/>
      </c>
      <c r="AB311" s="31" t="str">
        <f t="shared" si="89"/>
        <v/>
      </c>
      <c r="AC311" s="31" t="str">
        <f t="shared" si="97"/>
        <v/>
      </c>
      <c r="AD311" s="58"/>
      <c r="AE311" s="31">
        <f t="shared" si="98"/>
        <v>0</v>
      </c>
      <c r="AF311" s="332"/>
      <c r="AG311" s="57"/>
    </row>
    <row r="312" spans="1:33" x14ac:dyDescent="0.2">
      <c r="A312" s="56"/>
      <c r="B312" s="20" t="str">
        <f t="shared" si="99"/>
        <v>280</v>
      </c>
      <c r="C312" s="31">
        <f t="shared" si="87"/>
        <v>0</v>
      </c>
      <c r="D312" s="31">
        <f t="shared" si="92"/>
        <v>0</v>
      </c>
      <c r="E312" s="31">
        <f t="shared" si="90"/>
        <v>0</v>
      </c>
      <c r="F312" s="31">
        <f t="shared" si="88"/>
        <v>0</v>
      </c>
      <c r="G312" s="31">
        <f t="shared" si="93"/>
        <v>0</v>
      </c>
      <c r="H312" s="58"/>
      <c r="I312" s="31">
        <f t="shared" si="94"/>
        <v>0</v>
      </c>
      <c r="J312" s="332"/>
      <c r="K312" s="57"/>
      <c r="L312" s="199"/>
      <c r="M312" s="20" t="str">
        <f t="shared" si="100"/>
        <v>280</v>
      </c>
      <c r="N312" s="31">
        <f t="shared" si="101"/>
        <v>0</v>
      </c>
      <c r="O312" s="31">
        <f t="shared" si="102"/>
        <v>0</v>
      </c>
      <c r="P312" s="31">
        <f t="shared" si="103"/>
        <v>0</v>
      </c>
      <c r="Q312" s="31">
        <f t="shared" si="104"/>
        <v>0</v>
      </c>
      <c r="R312" s="31">
        <f t="shared" si="105"/>
        <v>0</v>
      </c>
      <c r="S312" s="58"/>
      <c r="T312" s="31">
        <f t="shared" si="106"/>
        <v>0</v>
      </c>
      <c r="U312" s="332"/>
      <c r="V312" s="199"/>
      <c r="W312" s="56"/>
      <c r="X312" s="20" t="str">
        <f t="shared" si="107"/>
        <v/>
      </c>
      <c r="Y312" s="31" t="str">
        <f t="shared" si="95"/>
        <v/>
      </c>
      <c r="Z312" s="31" t="str">
        <f t="shared" si="96"/>
        <v/>
      </c>
      <c r="AA312" s="31" t="str">
        <f t="shared" si="91"/>
        <v/>
      </c>
      <c r="AB312" s="31" t="str">
        <f t="shared" si="89"/>
        <v/>
      </c>
      <c r="AC312" s="31" t="str">
        <f t="shared" si="97"/>
        <v/>
      </c>
      <c r="AD312" s="58"/>
      <c r="AE312" s="31">
        <f t="shared" si="98"/>
        <v>0</v>
      </c>
      <c r="AF312" s="332"/>
      <c r="AG312" s="57"/>
    </row>
    <row r="313" spans="1:33" x14ac:dyDescent="0.2">
      <c r="A313" s="56"/>
      <c r="B313" s="20" t="str">
        <f t="shared" si="99"/>
        <v>281</v>
      </c>
      <c r="C313" s="31">
        <f t="shared" si="87"/>
        <v>0</v>
      </c>
      <c r="D313" s="31">
        <f t="shared" si="92"/>
        <v>0</v>
      </c>
      <c r="E313" s="31">
        <f t="shared" si="90"/>
        <v>0</v>
      </c>
      <c r="F313" s="31">
        <f t="shared" si="88"/>
        <v>0</v>
      </c>
      <c r="G313" s="31">
        <f t="shared" si="93"/>
        <v>0</v>
      </c>
      <c r="H313" s="58"/>
      <c r="I313" s="31">
        <f t="shared" si="94"/>
        <v>0</v>
      </c>
      <c r="J313" s="332"/>
      <c r="K313" s="57"/>
      <c r="L313" s="199"/>
      <c r="M313" s="20" t="str">
        <f t="shared" si="100"/>
        <v>281</v>
      </c>
      <c r="N313" s="31">
        <f t="shared" si="101"/>
        <v>0</v>
      </c>
      <c r="O313" s="31">
        <f t="shared" si="102"/>
        <v>0</v>
      </c>
      <c r="P313" s="31">
        <f t="shared" si="103"/>
        <v>0</v>
      </c>
      <c r="Q313" s="31">
        <f t="shared" si="104"/>
        <v>0</v>
      </c>
      <c r="R313" s="31">
        <f t="shared" si="105"/>
        <v>0</v>
      </c>
      <c r="S313" s="58"/>
      <c r="T313" s="31">
        <f t="shared" si="106"/>
        <v>0</v>
      </c>
      <c r="U313" s="332"/>
      <c r="V313" s="199"/>
      <c r="W313" s="56"/>
      <c r="X313" s="20" t="str">
        <f t="shared" si="107"/>
        <v/>
      </c>
      <c r="Y313" s="31" t="str">
        <f t="shared" si="95"/>
        <v/>
      </c>
      <c r="Z313" s="31" t="str">
        <f t="shared" si="96"/>
        <v/>
      </c>
      <c r="AA313" s="31" t="str">
        <f t="shared" si="91"/>
        <v/>
      </c>
      <c r="AB313" s="31" t="str">
        <f t="shared" si="89"/>
        <v/>
      </c>
      <c r="AC313" s="31" t="str">
        <f t="shared" si="97"/>
        <v/>
      </c>
      <c r="AD313" s="58"/>
      <c r="AE313" s="31">
        <f t="shared" si="98"/>
        <v>0</v>
      </c>
      <c r="AF313" s="332"/>
      <c r="AG313" s="57"/>
    </row>
    <row r="314" spans="1:33" x14ac:dyDescent="0.2">
      <c r="A314" s="56"/>
      <c r="B314" s="20" t="str">
        <f t="shared" si="99"/>
        <v>282</v>
      </c>
      <c r="C314" s="31">
        <f t="shared" si="87"/>
        <v>0</v>
      </c>
      <c r="D314" s="31">
        <f t="shared" si="92"/>
        <v>0</v>
      </c>
      <c r="E314" s="31">
        <f t="shared" si="90"/>
        <v>0</v>
      </c>
      <c r="F314" s="31">
        <f t="shared" si="88"/>
        <v>0</v>
      </c>
      <c r="G314" s="31">
        <f t="shared" si="93"/>
        <v>0</v>
      </c>
      <c r="H314" s="58"/>
      <c r="I314" s="31">
        <f t="shared" si="94"/>
        <v>0</v>
      </c>
      <c r="J314" s="332"/>
      <c r="K314" s="57"/>
      <c r="L314" s="199"/>
      <c r="M314" s="20" t="str">
        <f t="shared" si="100"/>
        <v>282</v>
      </c>
      <c r="N314" s="31">
        <f t="shared" si="101"/>
        <v>0</v>
      </c>
      <c r="O314" s="31">
        <f t="shared" si="102"/>
        <v>0</v>
      </c>
      <c r="P314" s="31">
        <f t="shared" si="103"/>
        <v>0</v>
      </c>
      <c r="Q314" s="31">
        <f t="shared" si="104"/>
        <v>0</v>
      </c>
      <c r="R314" s="31">
        <f t="shared" si="105"/>
        <v>0</v>
      </c>
      <c r="S314" s="58"/>
      <c r="T314" s="31">
        <f t="shared" si="106"/>
        <v>0</v>
      </c>
      <c r="U314" s="332"/>
      <c r="V314" s="199"/>
      <c r="W314" s="56"/>
      <c r="X314" s="20" t="str">
        <f t="shared" si="107"/>
        <v/>
      </c>
      <c r="Y314" s="31" t="str">
        <f t="shared" si="95"/>
        <v/>
      </c>
      <c r="Z314" s="31" t="str">
        <f t="shared" si="96"/>
        <v/>
      </c>
      <c r="AA314" s="31" t="str">
        <f t="shared" si="91"/>
        <v/>
      </c>
      <c r="AB314" s="31" t="str">
        <f t="shared" si="89"/>
        <v/>
      </c>
      <c r="AC314" s="31" t="str">
        <f t="shared" si="97"/>
        <v/>
      </c>
      <c r="AD314" s="58"/>
      <c r="AE314" s="31">
        <f t="shared" si="98"/>
        <v>0</v>
      </c>
      <c r="AF314" s="332"/>
      <c r="AG314" s="57"/>
    </row>
    <row r="315" spans="1:33" x14ac:dyDescent="0.2">
      <c r="A315" s="56"/>
      <c r="B315" s="20" t="str">
        <f t="shared" si="99"/>
        <v>283</v>
      </c>
      <c r="C315" s="31">
        <f t="shared" si="87"/>
        <v>0</v>
      </c>
      <c r="D315" s="31">
        <f t="shared" si="92"/>
        <v>0</v>
      </c>
      <c r="E315" s="31">
        <f t="shared" si="90"/>
        <v>0</v>
      </c>
      <c r="F315" s="31">
        <f t="shared" si="88"/>
        <v>0</v>
      </c>
      <c r="G315" s="31">
        <f t="shared" si="93"/>
        <v>0</v>
      </c>
      <c r="H315" s="58"/>
      <c r="I315" s="31">
        <f t="shared" si="94"/>
        <v>0</v>
      </c>
      <c r="J315" s="332"/>
      <c r="K315" s="57"/>
      <c r="L315" s="199"/>
      <c r="M315" s="20" t="str">
        <f t="shared" si="100"/>
        <v>283</v>
      </c>
      <c r="N315" s="31">
        <f t="shared" si="101"/>
        <v>0</v>
      </c>
      <c r="O315" s="31">
        <f t="shared" si="102"/>
        <v>0</v>
      </c>
      <c r="P315" s="31">
        <f t="shared" si="103"/>
        <v>0</v>
      </c>
      <c r="Q315" s="31">
        <f t="shared" si="104"/>
        <v>0</v>
      </c>
      <c r="R315" s="31">
        <f t="shared" si="105"/>
        <v>0</v>
      </c>
      <c r="S315" s="58"/>
      <c r="T315" s="31">
        <f t="shared" si="106"/>
        <v>0</v>
      </c>
      <c r="U315" s="332"/>
      <c r="V315" s="199"/>
      <c r="W315" s="56"/>
      <c r="X315" s="20" t="str">
        <f t="shared" si="107"/>
        <v/>
      </c>
      <c r="Y315" s="31" t="str">
        <f t="shared" si="95"/>
        <v/>
      </c>
      <c r="Z315" s="31" t="str">
        <f t="shared" si="96"/>
        <v/>
      </c>
      <c r="AA315" s="31" t="str">
        <f t="shared" si="91"/>
        <v/>
      </c>
      <c r="AB315" s="31" t="str">
        <f t="shared" si="89"/>
        <v/>
      </c>
      <c r="AC315" s="31" t="str">
        <f t="shared" si="97"/>
        <v/>
      </c>
      <c r="AD315" s="58"/>
      <c r="AE315" s="31">
        <f t="shared" si="98"/>
        <v>0</v>
      </c>
      <c r="AF315" s="332"/>
      <c r="AG315" s="57"/>
    </row>
    <row r="316" spans="1:33" x14ac:dyDescent="0.2">
      <c r="A316" s="56"/>
      <c r="B316" s="20" t="str">
        <f t="shared" si="99"/>
        <v>284</v>
      </c>
      <c r="C316" s="31">
        <f t="shared" si="87"/>
        <v>0</v>
      </c>
      <c r="D316" s="31">
        <f t="shared" si="92"/>
        <v>0</v>
      </c>
      <c r="E316" s="31">
        <f t="shared" si="90"/>
        <v>0</v>
      </c>
      <c r="F316" s="31">
        <f t="shared" si="88"/>
        <v>0</v>
      </c>
      <c r="G316" s="31">
        <f t="shared" si="93"/>
        <v>0</v>
      </c>
      <c r="H316" s="58"/>
      <c r="I316" s="31">
        <f t="shared" si="94"/>
        <v>0</v>
      </c>
      <c r="J316" s="332"/>
      <c r="K316" s="57"/>
      <c r="L316" s="199"/>
      <c r="M316" s="20" t="str">
        <f t="shared" si="100"/>
        <v>284</v>
      </c>
      <c r="N316" s="31">
        <f t="shared" si="101"/>
        <v>0</v>
      </c>
      <c r="O316" s="31">
        <f t="shared" si="102"/>
        <v>0</v>
      </c>
      <c r="P316" s="31">
        <f t="shared" si="103"/>
        <v>0</v>
      </c>
      <c r="Q316" s="31">
        <f t="shared" si="104"/>
        <v>0</v>
      </c>
      <c r="R316" s="31">
        <f t="shared" si="105"/>
        <v>0</v>
      </c>
      <c r="S316" s="58"/>
      <c r="T316" s="31">
        <f t="shared" si="106"/>
        <v>0</v>
      </c>
      <c r="U316" s="332"/>
      <c r="V316" s="199"/>
      <c r="W316" s="56"/>
      <c r="X316" s="20" t="str">
        <f t="shared" si="107"/>
        <v/>
      </c>
      <c r="Y316" s="31" t="str">
        <f t="shared" si="95"/>
        <v/>
      </c>
      <c r="Z316" s="31" t="str">
        <f t="shared" si="96"/>
        <v/>
      </c>
      <c r="AA316" s="31" t="str">
        <f t="shared" si="91"/>
        <v/>
      </c>
      <c r="AB316" s="31" t="str">
        <f t="shared" si="89"/>
        <v/>
      </c>
      <c r="AC316" s="31" t="str">
        <f t="shared" si="97"/>
        <v/>
      </c>
      <c r="AD316" s="58"/>
      <c r="AE316" s="31">
        <f t="shared" si="98"/>
        <v>0</v>
      </c>
      <c r="AF316" s="332"/>
      <c r="AG316" s="57"/>
    </row>
    <row r="317" spans="1:33" x14ac:dyDescent="0.2">
      <c r="A317" s="56"/>
      <c r="B317" s="20" t="str">
        <f t="shared" si="99"/>
        <v>285</v>
      </c>
      <c r="C317" s="31">
        <f t="shared" si="87"/>
        <v>0</v>
      </c>
      <c r="D317" s="31">
        <f t="shared" si="92"/>
        <v>0</v>
      </c>
      <c r="E317" s="31">
        <f t="shared" si="90"/>
        <v>0</v>
      </c>
      <c r="F317" s="31">
        <f t="shared" si="88"/>
        <v>0</v>
      </c>
      <c r="G317" s="31">
        <f t="shared" si="93"/>
        <v>0</v>
      </c>
      <c r="H317" s="58"/>
      <c r="I317" s="31">
        <f t="shared" si="94"/>
        <v>0</v>
      </c>
      <c r="J317" s="332"/>
      <c r="K317" s="57"/>
      <c r="L317" s="199"/>
      <c r="M317" s="20" t="str">
        <f t="shared" si="100"/>
        <v>285</v>
      </c>
      <c r="N317" s="31">
        <f t="shared" si="101"/>
        <v>0</v>
      </c>
      <c r="O317" s="31">
        <f t="shared" si="102"/>
        <v>0</v>
      </c>
      <c r="P317" s="31">
        <f t="shared" si="103"/>
        <v>0</v>
      </c>
      <c r="Q317" s="31">
        <f t="shared" si="104"/>
        <v>0</v>
      </c>
      <c r="R317" s="31">
        <f t="shared" si="105"/>
        <v>0</v>
      </c>
      <c r="S317" s="58"/>
      <c r="T317" s="31">
        <f t="shared" si="106"/>
        <v>0</v>
      </c>
      <c r="U317" s="332"/>
      <c r="V317" s="199"/>
      <c r="W317" s="56"/>
      <c r="X317" s="20" t="str">
        <f t="shared" si="107"/>
        <v/>
      </c>
      <c r="Y317" s="31" t="str">
        <f t="shared" si="95"/>
        <v/>
      </c>
      <c r="Z317" s="31" t="str">
        <f t="shared" si="96"/>
        <v/>
      </c>
      <c r="AA317" s="31" t="str">
        <f t="shared" si="91"/>
        <v/>
      </c>
      <c r="AB317" s="31" t="str">
        <f t="shared" si="89"/>
        <v/>
      </c>
      <c r="AC317" s="31" t="str">
        <f t="shared" si="97"/>
        <v/>
      </c>
      <c r="AD317" s="58"/>
      <c r="AE317" s="31">
        <f t="shared" si="98"/>
        <v>0</v>
      </c>
      <c r="AF317" s="332"/>
      <c r="AG317" s="57"/>
    </row>
    <row r="318" spans="1:33" x14ac:dyDescent="0.2">
      <c r="A318" s="56"/>
      <c r="B318" s="20" t="str">
        <f t="shared" si="99"/>
        <v>286</v>
      </c>
      <c r="C318" s="31">
        <f t="shared" si="87"/>
        <v>0</v>
      </c>
      <c r="D318" s="31">
        <f t="shared" si="92"/>
        <v>0</v>
      </c>
      <c r="E318" s="31">
        <f t="shared" si="90"/>
        <v>0</v>
      </c>
      <c r="F318" s="31">
        <f t="shared" si="88"/>
        <v>0</v>
      </c>
      <c r="G318" s="31">
        <f t="shared" si="93"/>
        <v>0</v>
      </c>
      <c r="H318" s="58"/>
      <c r="I318" s="31">
        <f t="shared" si="94"/>
        <v>0</v>
      </c>
      <c r="J318" s="332"/>
      <c r="K318" s="57"/>
      <c r="L318" s="199"/>
      <c r="M318" s="20" t="str">
        <f t="shared" si="100"/>
        <v>286</v>
      </c>
      <c r="N318" s="31">
        <f t="shared" si="101"/>
        <v>0</v>
      </c>
      <c r="O318" s="31">
        <f t="shared" si="102"/>
        <v>0</v>
      </c>
      <c r="P318" s="31">
        <f t="shared" si="103"/>
        <v>0</v>
      </c>
      <c r="Q318" s="31">
        <f t="shared" si="104"/>
        <v>0</v>
      </c>
      <c r="R318" s="31">
        <f t="shared" si="105"/>
        <v>0</v>
      </c>
      <c r="S318" s="58"/>
      <c r="T318" s="31">
        <f t="shared" si="106"/>
        <v>0</v>
      </c>
      <c r="U318" s="332"/>
      <c r="V318" s="199"/>
      <c r="W318" s="56"/>
      <c r="X318" s="20" t="str">
        <f t="shared" si="107"/>
        <v/>
      </c>
      <c r="Y318" s="31" t="str">
        <f t="shared" si="95"/>
        <v/>
      </c>
      <c r="Z318" s="31" t="str">
        <f t="shared" si="96"/>
        <v/>
      </c>
      <c r="AA318" s="31" t="str">
        <f t="shared" si="91"/>
        <v/>
      </c>
      <c r="AB318" s="31" t="str">
        <f t="shared" si="89"/>
        <v/>
      </c>
      <c r="AC318" s="31" t="str">
        <f t="shared" si="97"/>
        <v/>
      </c>
      <c r="AD318" s="58"/>
      <c r="AE318" s="31">
        <f t="shared" si="98"/>
        <v>0</v>
      </c>
      <c r="AF318" s="332"/>
      <c r="AG318" s="57"/>
    </row>
    <row r="319" spans="1:33" x14ac:dyDescent="0.2">
      <c r="A319" s="56"/>
      <c r="B319" s="20" t="str">
        <f t="shared" si="99"/>
        <v>287</v>
      </c>
      <c r="C319" s="31">
        <f t="shared" si="87"/>
        <v>0</v>
      </c>
      <c r="D319" s="31">
        <f t="shared" si="92"/>
        <v>0</v>
      </c>
      <c r="E319" s="31">
        <f t="shared" si="90"/>
        <v>0</v>
      </c>
      <c r="F319" s="31">
        <f t="shared" si="88"/>
        <v>0</v>
      </c>
      <c r="G319" s="31">
        <f t="shared" si="93"/>
        <v>0</v>
      </c>
      <c r="H319" s="58"/>
      <c r="I319" s="31">
        <f t="shared" si="94"/>
        <v>0</v>
      </c>
      <c r="J319" s="332"/>
      <c r="K319" s="57"/>
      <c r="L319" s="199"/>
      <c r="M319" s="20" t="str">
        <f t="shared" si="100"/>
        <v>287</v>
      </c>
      <c r="N319" s="31">
        <f t="shared" si="101"/>
        <v>0</v>
      </c>
      <c r="O319" s="31">
        <f t="shared" si="102"/>
        <v>0</v>
      </c>
      <c r="P319" s="31">
        <f t="shared" si="103"/>
        <v>0</v>
      </c>
      <c r="Q319" s="31">
        <f t="shared" si="104"/>
        <v>0</v>
      </c>
      <c r="R319" s="31">
        <f t="shared" si="105"/>
        <v>0</v>
      </c>
      <c r="S319" s="58"/>
      <c r="T319" s="31">
        <f t="shared" si="106"/>
        <v>0</v>
      </c>
      <c r="U319" s="332"/>
      <c r="V319" s="199"/>
      <c r="W319" s="56"/>
      <c r="X319" s="20" t="str">
        <f t="shared" si="107"/>
        <v/>
      </c>
      <c r="Y319" s="31" t="str">
        <f t="shared" si="95"/>
        <v/>
      </c>
      <c r="Z319" s="31" t="str">
        <f t="shared" si="96"/>
        <v/>
      </c>
      <c r="AA319" s="31" t="str">
        <f t="shared" si="91"/>
        <v/>
      </c>
      <c r="AB319" s="31" t="str">
        <f t="shared" si="89"/>
        <v/>
      </c>
      <c r="AC319" s="31" t="str">
        <f t="shared" si="97"/>
        <v/>
      </c>
      <c r="AD319" s="58"/>
      <c r="AE319" s="31">
        <f t="shared" si="98"/>
        <v>0</v>
      </c>
      <c r="AF319" s="332"/>
      <c r="AG319" s="57"/>
    </row>
    <row r="320" spans="1:33" x14ac:dyDescent="0.2">
      <c r="A320" s="56"/>
      <c r="B320" s="20" t="str">
        <f t="shared" si="99"/>
        <v>288</v>
      </c>
      <c r="C320" s="31">
        <f t="shared" si="87"/>
        <v>0</v>
      </c>
      <c r="D320" s="31">
        <f t="shared" si="92"/>
        <v>0</v>
      </c>
      <c r="E320" s="31">
        <f t="shared" si="90"/>
        <v>0</v>
      </c>
      <c r="F320" s="31">
        <f t="shared" si="88"/>
        <v>0</v>
      </c>
      <c r="G320" s="31">
        <f t="shared" si="93"/>
        <v>0</v>
      </c>
      <c r="H320" s="58"/>
      <c r="I320" s="31">
        <f t="shared" si="94"/>
        <v>0</v>
      </c>
      <c r="J320" s="332"/>
      <c r="K320" s="57"/>
      <c r="L320" s="199"/>
      <c r="M320" s="20" t="str">
        <f t="shared" si="100"/>
        <v>288</v>
      </c>
      <c r="N320" s="31">
        <f t="shared" si="101"/>
        <v>0</v>
      </c>
      <c r="O320" s="31">
        <f t="shared" si="102"/>
        <v>0</v>
      </c>
      <c r="P320" s="31">
        <f t="shared" si="103"/>
        <v>0</v>
      </c>
      <c r="Q320" s="31">
        <f t="shared" si="104"/>
        <v>0</v>
      </c>
      <c r="R320" s="31">
        <f t="shared" si="105"/>
        <v>0</v>
      </c>
      <c r="S320" s="58"/>
      <c r="T320" s="31">
        <f t="shared" si="106"/>
        <v>0</v>
      </c>
      <c r="U320" s="332"/>
      <c r="V320" s="199"/>
      <c r="W320" s="56"/>
      <c r="X320" s="20" t="str">
        <f t="shared" si="107"/>
        <v/>
      </c>
      <c r="Y320" s="31" t="str">
        <f t="shared" si="95"/>
        <v/>
      </c>
      <c r="Z320" s="31" t="str">
        <f t="shared" si="96"/>
        <v/>
      </c>
      <c r="AA320" s="31" t="str">
        <f t="shared" si="91"/>
        <v/>
      </c>
      <c r="AB320" s="31" t="str">
        <f t="shared" si="89"/>
        <v/>
      </c>
      <c r="AC320" s="31" t="str">
        <f t="shared" si="97"/>
        <v/>
      </c>
      <c r="AD320" s="58"/>
      <c r="AE320" s="31">
        <f t="shared" si="98"/>
        <v>0</v>
      </c>
      <c r="AF320" s="332"/>
      <c r="AG320" s="57"/>
    </row>
    <row r="321" spans="1:33" x14ac:dyDescent="0.2">
      <c r="A321" s="56"/>
      <c r="B321" s="20" t="str">
        <f t="shared" si="99"/>
        <v>289</v>
      </c>
      <c r="C321" s="31">
        <f t="shared" si="87"/>
        <v>0</v>
      </c>
      <c r="D321" s="31">
        <f t="shared" si="92"/>
        <v>0</v>
      </c>
      <c r="E321" s="31">
        <f t="shared" si="90"/>
        <v>0</v>
      </c>
      <c r="F321" s="31">
        <f t="shared" si="88"/>
        <v>0</v>
      </c>
      <c r="G321" s="31">
        <f t="shared" si="93"/>
        <v>0</v>
      </c>
      <c r="H321" s="58"/>
      <c r="I321" s="31">
        <f t="shared" si="94"/>
        <v>0</v>
      </c>
      <c r="J321" s="332"/>
      <c r="K321" s="57"/>
      <c r="L321" s="199"/>
      <c r="M321" s="20" t="str">
        <f t="shared" si="100"/>
        <v>289</v>
      </c>
      <c r="N321" s="31">
        <f t="shared" si="101"/>
        <v>0</v>
      </c>
      <c r="O321" s="31">
        <f t="shared" si="102"/>
        <v>0</v>
      </c>
      <c r="P321" s="31">
        <f t="shared" si="103"/>
        <v>0</v>
      </c>
      <c r="Q321" s="31">
        <f t="shared" si="104"/>
        <v>0</v>
      </c>
      <c r="R321" s="31">
        <f t="shared" si="105"/>
        <v>0</v>
      </c>
      <c r="S321" s="58"/>
      <c r="T321" s="31">
        <f t="shared" si="106"/>
        <v>0</v>
      </c>
      <c r="U321" s="332"/>
      <c r="V321" s="199"/>
      <c r="W321" s="56"/>
      <c r="X321" s="20" t="str">
        <f t="shared" si="107"/>
        <v/>
      </c>
      <c r="Y321" s="31" t="str">
        <f t="shared" si="95"/>
        <v/>
      </c>
      <c r="Z321" s="31" t="str">
        <f t="shared" si="96"/>
        <v/>
      </c>
      <c r="AA321" s="31" t="str">
        <f t="shared" si="91"/>
        <v/>
      </c>
      <c r="AB321" s="31" t="str">
        <f t="shared" si="89"/>
        <v/>
      </c>
      <c r="AC321" s="31" t="str">
        <f t="shared" si="97"/>
        <v/>
      </c>
      <c r="AD321" s="58"/>
      <c r="AE321" s="31">
        <f t="shared" si="98"/>
        <v>0</v>
      </c>
      <c r="AF321" s="332"/>
      <c r="AG321" s="57"/>
    </row>
    <row r="322" spans="1:33" x14ac:dyDescent="0.2">
      <c r="A322" s="56"/>
      <c r="B322" s="20" t="str">
        <f t="shared" si="99"/>
        <v>290</v>
      </c>
      <c r="C322" s="31">
        <f t="shared" si="87"/>
        <v>0</v>
      </c>
      <c r="D322" s="31">
        <f t="shared" si="92"/>
        <v>0</v>
      </c>
      <c r="E322" s="31">
        <f t="shared" si="90"/>
        <v>0</v>
      </c>
      <c r="F322" s="31">
        <f t="shared" si="88"/>
        <v>0</v>
      </c>
      <c r="G322" s="31">
        <f t="shared" si="93"/>
        <v>0</v>
      </c>
      <c r="H322" s="58"/>
      <c r="I322" s="31">
        <f t="shared" si="94"/>
        <v>0</v>
      </c>
      <c r="J322" s="332"/>
      <c r="K322" s="57"/>
      <c r="L322" s="199"/>
      <c r="M322" s="20" t="str">
        <f t="shared" si="100"/>
        <v>290</v>
      </c>
      <c r="N322" s="31">
        <f t="shared" si="101"/>
        <v>0</v>
      </c>
      <c r="O322" s="31">
        <f t="shared" si="102"/>
        <v>0</v>
      </c>
      <c r="P322" s="31">
        <f t="shared" si="103"/>
        <v>0</v>
      </c>
      <c r="Q322" s="31">
        <f t="shared" si="104"/>
        <v>0</v>
      </c>
      <c r="R322" s="31">
        <f t="shared" si="105"/>
        <v>0</v>
      </c>
      <c r="S322" s="58"/>
      <c r="T322" s="31">
        <f t="shared" si="106"/>
        <v>0</v>
      </c>
      <c r="U322" s="332"/>
      <c r="V322" s="199"/>
      <c r="W322" s="56"/>
      <c r="X322" s="20" t="str">
        <f t="shared" si="107"/>
        <v/>
      </c>
      <c r="Y322" s="31" t="str">
        <f t="shared" si="95"/>
        <v/>
      </c>
      <c r="Z322" s="31" t="str">
        <f t="shared" si="96"/>
        <v/>
      </c>
      <c r="AA322" s="31" t="str">
        <f t="shared" si="91"/>
        <v/>
      </c>
      <c r="AB322" s="31" t="str">
        <f t="shared" si="89"/>
        <v/>
      </c>
      <c r="AC322" s="31" t="str">
        <f t="shared" si="97"/>
        <v/>
      </c>
      <c r="AD322" s="58"/>
      <c r="AE322" s="31">
        <f t="shared" si="98"/>
        <v>0</v>
      </c>
      <c r="AF322" s="332"/>
      <c r="AG322" s="57"/>
    </row>
    <row r="323" spans="1:33" x14ac:dyDescent="0.2">
      <c r="A323" s="56"/>
      <c r="B323" s="20" t="str">
        <f t="shared" si="99"/>
        <v>291</v>
      </c>
      <c r="C323" s="31">
        <f t="shared" si="87"/>
        <v>0</v>
      </c>
      <c r="D323" s="31">
        <f t="shared" si="92"/>
        <v>0</v>
      </c>
      <c r="E323" s="31">
        <f t="shared" si="90"/>
        <v>0</v>
      </c>
      <c r="F323" s="31">
        <f t="shared" si="88"/>
        <v>0</v>
      </c>
      <c r="G323" s="31">
        <f t="shared" si="93"/>
        <v>0</v>
      </c>
      <c r="H323" s="58"/>
      <c r="I323" s="31">
        <f t="shared" si="94"/>
        <v>0</v>
      </c>
      <c r="J323" s="332"/>
      <c r="K323" s="57"/>
      <c r="L323" s="199"/>
      <c r="M323" s="20" t="str">
        <f t="shared" si="100"/>
        <v>291</v>
      </c>
      <c r="N323" s="31">
        <f t="shared" si="101"/>
        <v>0</v>
      </c>
      <c r="O323" s="31">
        <f t="shared" si="102"/>
        <v>0</v>
      </c>
      <c r="P323" s="31">
        <f t="shared" si="103"/>
        <v>0</v>
      </c>
      <c r="Q323" s="31">
        <f t="shared" si="104"/>
        <v>0</v>
      </c>
      <c r="R323" s="31">
        <f t="shared" si="105"/>
        <v>0</v>
      </c>
      <c r="S323" s="58"/>
      <c r="T323" s="31">
        <f t="shared" si="106"/>
        <v>0</v>
      </c>
      <c r="U323" s="332"/>
      <c r="V323" s="199"/>
      <c r="W323" s="56"/>
      <c r="X323" s="20" t="str">
        <f t="shared" si="107"/>
        <v/>
      </c>
      <c r="Y323" s="31" t="str">
        <f t="shared" si="95"/>
        <v/>
      </c>
      <c r="Z323" s="31" t="str">
        <f t="shared" si="96"/>
        <v/>
      </c>
      <c r="AA323" s="31" t="str">
        <f t="shared" si="91"/>
        <v/>
      </c>
      <c r="AB323" s="31" t="str">
        <f t="shared" si="89"/>
        <v/>
      </c>
      <c r="AC323" s="31" t="str">
        <f t="shared" si="97"/>
        <v/>
      </c>
      <c r="AD323" s="58"/>
      <c r="AE323" s="31">
        <f t="shared" si="98"/>
        <v>0</v>
      </c>
      <c r="AF323" s="332"/>
      <c r="AG323" s="57"/>
    </row>
    <row r="324" spans="1:33" x14ac:dyDescent="0.2">
      <c r="A324" s="56"/>
      <c r="B324" s="20" t="str">
        <f t="shared" si="99"/>
        <v>292</v>
      </c>
      <c r="C324" s="31">
        <f t="shared" si="87"/>
        <v>0</v>
      </c>
      <c r="D324" s="31">
        <f t="shared" si="92"/>
        <v>0</v>
      </c>
      <c r="E324" s="31">
        <f t="shared" si="90"/>
        <v>0</v>
      </c>
      <c r="F324" s="31">
        <f t="shared" si="88"/>
        <v>0</v>
      </c>
      <c r="G324" s="31">
        <f t="shared" si="93"/>
        <v>0</v>
      </c>
      <c r="H324" s="58"/>
      <c r="I324" s="31">
        <f t="shared" si="94"/>
        <v>0</v>
      </c>
      <c r="J324" s="332"/>
      <c r="K324" s="57"/>
      <c r="L324" s="199"/>
      <c r="M324" s="20" t="str">
        <f t="shared" si="100"/>
        <v>292</v>
      </c>
      <c r="N324" s="31">
        <f t="shared" si="101"/>
        <v>0</v>
      </c>
      <c r="O324" s="31">
        <f t="shared" si="102"/>
        <v>0</v>
      </c>
      <c r="P324" s="31">
        <f t="shared" si="103"/>
        <v>0</v>
      </c>
      <c r="Q324" s="31">
        <f t="shared" si="104"/>
        <v>0</v>
      </c>
      <c r="R324" s="31">
        <f t="shared" si="105"/>
        <v>0</v>
      </c>
      <c r="S324" s="58"/>
      <c r="T324" s="31">
        <f t="shared" si="106"/>
        <v>0</v>
      </c>
      <c r="U324" s="332"/>
      <c r="V324" s="199"/>
      <c r="W324" s="56"/>
      <c r="X324" s="20" t="str">
        <f t="shared" si="107"/>
        <v/>
      </c>
      <c r="Y324" s="31" t="str">
        <f t="shared" si="95"/>
        <v/>
      </c>
      <c r="Z324" s="31" t="str">
        <f t="shared" si="96"/>
        <v/>
      </c>
      <c r="AA324" s="31" t="str">
        <f t="shared" si="91"/>
        <v/>
      </c>
      <c r="AB324" s="31" t="str">
        <f t="shared" si="89"/>
        <v/>
      </c>
      <c r="AC324" s="31" t="str">
        <f t="shared" si="97"/>
        <v/>
      </c>
      <c r="AD324" s="58"/>
      <c r="AE324" s="31">
        <f t="shared" si="98"/>
        <v>0</v>
      </c>
      <c r="AF324" s="332"/>
      <c r="AG324" s="57"/>
    </row>
    <row r="325" spans="1:33" x14ac:dyDescent="0.2">
      <c r="A325" s="56"/>
      <c r="B325" s="20" t="str">
        <f t="shared" si="99"/>
        <v>293</v>
      </c>
      <c r="C325" s="31">
        <f t="shared" si="87"/>
        <v>0</v>
      </c>
      <c r="D325" s="31">
        <f t="shared" si="92"/>
        <v>0</v>
      </c>
      <c r="E325" s="31">
        <f t="shared" si="90"/>
        <v>0</v>
      </c>
      <c r="F325" s="31">
        <f t="shared" si="88"/>
        <v>0</v>
      </c>
      <c r="G325" s="31">
        <f t="shared" si="93"/>
        <v>0</v>
      </c>
      <c r="H325" s="58"/>
      <c r="I325" s="31">
        <f t="shared" si="94"/>
        <v>0</v>
      </c>
      <c r="J325" s="332"/>
      <c r="K325" s="57"/>
      <c r="L325" s="199"/>
      <c r="M325" s="20" t="str">
        <f t="shared" si="100"/>
        <v>293</v>
      </c>
      <c r="N325" s="31">
        <f t="shared" si="101"/>
        <v>0</v>
      </c>
      <c r="O325" s="31">
        <f t="shared" si="102"/>
        <v>0</v>
      </c>
      <c r="P325" s="31">
        <f t="shared" si="103"/>
        <v>0</v>
      </c>
      <c r="Q325" s="31">
        <f t="shared" si="104"/>
        <v>0</v>
      </c>
      <c r="R325" s="31">
        <f t="shared" si="105"/>
        <v>0</v>
      </c>
      <c r="S325" s="58"/>
      <c r="T325" s="31">
        <f t="shared" si="106"/>
        <v>0</v>
      </c>
      <c r="U325" s="332"/>
      <c r="V325" s="199"/>
      <c r="W325" s="56"/>
      <c r="X325" s="20" t="str">
        <f t="shared" si="107"/>
        <v/>
      </c>
      <c r="Y325" s="31" t="str">
        <f t="shared" si="95"/>
        <v/>
      </c>
      <c r="Z325" s="31" t="str">
        <f t="shared" si="96"/>
        <v/>
      </c>
      <c r="AA325" s="31" t="str">
        <f t="shared" si="91"/>
        <v/>
      </c>
      <c r="AB325" s="31" t="str">
        <f t="shared" si="89"/>
        <v/>
      </c>
      <c r="AC325" s="31" t="str">
        <f t="shared" si="97"/>
        <v/>
      </c>
      <c r="AD325" s="58"/>
      <c r="AE325" s="31">
        <f t="shared" si="98"/>
        <v>0</v>
      </c>
      <c r="AF325" s="332"/>
      <c r="AG325" s="57"/>
    </row>
    <row r="326" spans="1:33" x14ac:dyDescent="0.2">
      <c r="A326" s="56"/>
      <c r="B326" s="20" t="str">
        <f t="shared" si="99"/>
        <v>294</v>
      </c>
      <c r="C326" s="31">
        <f t="shared" ref="C326:C389" si="108">IF(B326="","",IF(C325-E325-F325-H325&gt;0,C325-E325-F325-H325, 0))</f>
        <v>0</v>
      </c>
      <c r="D326" s="31">
        <f t="shared" si="92"/>
        <v>0</v>
      </c>
      <c r="E326" s="31">
        <f t="shared" si="90"/>
        <v>0</v>
      </c>
      <c r="F326" s="31">
        <f t="shared" si="88"/>
        <v>0</v>
      </c>
      <c r="G326" s="31">
        <f t="shared" si="93"/>
        <v>0</v>
      </c>
      <c r="H326" s="58"/>
      <c r="I326" s="31">
        <f t="shared" si="94"/>
        <v>0</v>
      </c>
      <c r="J326" s="332"/>
      <c r="K326" s="57"/>
      <c r="L326" s="199"/>
      <c r="M326" s="20" t="str">
        <f t="shared" si="100"/>
        <v>294</v>
      </c>
      <c r="N326" s="31">
        <f t="shared" si="101"/>
        <v>0</v>
      </c>
      <c r="O326" s="31">
        <f t="shared" si="102"/>
        <v>0</v>
      </c>
      <c r="P326" s="31">
        <f t="shared" si="103"/>
        <v>0</v>
      </c>
      <c r="Q326" s="31">
        <f t="shared" si="104"/>
        <v>0</v>
      </c>
      <c r="R326" s="31">
        <f t="shared" si="105"/>
        <v>0</v>
      </c>
      <c r="S326" s="58"/>
      <c r="T326" s="31">
        <f t="shared" si="106"/>
        <v>0</v>
      </c>
      <c r="U326" s="332"/>
      <c r="V326" s="199"/>
      <c r="W326" s="56"/>
      <c r="X326" s="20" t="str">
        <f t="shared" si="107"/>
        <v/>
      </c>
      <c r="Y326" s="31" t="str">
        <f t="shared" si="95"/>
        <v/>
      </c>
      <c r="Z326" s="31" t="str">
        <f t="shared" si="96"/>
        <v/>
      </c>
      <c r="AA326" s="31" t="str">
        <f t="shared" si="91"/>
        <v/>
      </c>
      <c r="AB326" s="31" t="str">
        <f t="shared" si="89"/>
        <v/>
      </c>
      <c r="AC326" s="31" t="str">
        <f t="shared" si="97"/>
        <v/>
      </c>
      <c r="AD326" s="58"/>
      <c r="AE326" s="31">
        <f t="shared" si="98"/>
        <v>0</v>
      </c>
      <c r="AF326" s="332"/>
      <c r="AG326" s="57"/>
    </row>
    <row r="327" spans="1:33" x14ac:dyDescent="0.2">
      <c r="A327" s="56"/>
      <c r="B327" s="20" t="str">
        <f t="shared" si="99"/>
        <v>295</v>
      </c>
      <c r="C327" s="31">
        <f t="shared" si="108"/>
        <v>0</v>
      </c>
      <c r="D327" s="31">
        <f t="shared" si="92"/>
        <v>0</v>
      </c>
      <c r="E327" s="31">
        <f t="shared" si="90"/>
        <v>0</v>
      </c>
      <c r="F327" s="31">
        <f t="shared" si="88"/>
        <v>0</v>
      </c>
      <c r="G327" s="31">
        <f t="shared" si="93"/>
        <v>0</v>
      </c>
      <c r="H327" s="58"/>
      <c r="I327" s="31">
        <f t="shared" si="94"/>
        <v>0</v>
      </c>
      <c r="J327" s="332"/>
      <c r="K327" s="57"/>
      <c r="L327" s="199"/>
      <c r="M327" s="20" t="str">
        <f t="shared" si="100"/>
        <v>295</v>
      </c>
      <c r="N327" s="31">
        <f t="shared" si="101"/>
        <v>0</v>
      </c>
      <c r="O327" s="31">
        <f t="shared" si="102"/>
        <v>0</v>
      </c>
      <c r="P327" s="31">
        <f t="shared" si="103"/>
        <v>0</v>
      </c>
      <c r="Q327" s="31">
        <f t="shared" si="104"/>
        <v>0</v>
      </c>
      <c r="R327" s="31">
        <f t="shared" si="105"/>
        <v>0</v>
      </c>
      <c r="S327" s="58"/>
      <c r="T327" s="31">
        <f t="shared" si="106"/>
        <v>0</v>
      </c>
      <c r="U327" s="332"/>
      <c r="V327" s="199"/>
      <c r="W327" s="56"/>
      <c r="X327" s="20" t="str">
        <f t="shared" si="107"/>
        <v/>
      </c>
      <c r="Y327" s="31" t="str">
        <f t="shared" si="95"/>
        <v/>
      </c>
      <c r="Z327" s="31" t="str">
        <f t="shared" si="96"/>
        <v/>
      </c>
      <c r="AA327" s="31" t="str">
        <f t="shared" si="91"/>
        <v/>
      </c>
      <c r="AB327" s="31" t="str">
        <f t="shared" si="89"/>
        <v/>
      </c>
      <c r="AC327" s="31" t="str">
        <f t="shared" si="97"/>
        <v/>
      </c>
      <c r="AD327" s="58"/>
      <c r="AE327" s="31">
        <f t="shared" si="98"/>
        <v>0</v>
      </c>
      <c r="AF327" s="332"/>
      <c r="AG327" s="57"/>
    </row>
    <row r="328" spans="1:33" x14ac:dyDescent="0.2">
      <c r="A328" s="56"/>
      <c r="B328" s="20" t="str">
        <f t="shared" si="99"/>
        <v>296</v>
      </c>
      <c r="C328" s="31">
        <f t="shared" si="108"/>
        <v>0</v>
      </c>
      <c r="D328" s="31">
        <f t="shared" si="92"/>
        <v>0</v>
      </c>
      <c r="E328" s="31">
        <f t="shared" si="90"/>
        <v>0</v>
      </c>
      <c r="F328" s="31">
        <f t="shared" si="88"/>
        <v>0</v>
      </c>
      <c r="G328" s="31">
        <f t="shared" si="93"/>
        <v>0</v>
      </c>
      <c r="H328" s="58"/>
      <c r="I328" s="31">
        <f t="shared" si="94"/>
        <v>0</v>
      </c>
      <c r="J328" s="332"/>
      <c r="K328" s="57"/>
      <c r="L328" s="199"/>
      <c r="M328" s="20" t="str">
        <f t="shared" si="100"/>
        <v>296</v>
      </c>
      <c r="N328" s="31">
        <f t="shared" si="101"/>
        <v>0</v>
      </c>
      <c r="O328" s="31">
        <f t="shared" si="102"/>
        <v>0</v>
      </c>
      <c r="P328" s="31">
        <f t="shared" si="103"/>
        <v>0</v>
      </c>
      <c r="Q328" s="31">
        <f t="shared" si="104"/>
        <v>0</v>
      </c>
      <c r="R328" s="31">
        <f t="shared" si="105"/>
        <v>0</v>
      </c>
      <c r="S328" s="58"/>
      <c r="T328" s="31">
        <f t="shared" si="106"/>
        <v>0</v>
      </c>
      <c r="U328" s="332"/>
      <c r="V328" s="199"/>
      <c r="W328" s="56"/>
      <c r="X328" s="20" t="str">
        <f t="shared" si="107"/>
        <v/>
      </c>
      <c r="Y328" s="31" t="str">
        <f t="shared" si="95"/>
        <v/>
      </c>
      <c r="Z328" s="31" t="str">
        <f t="shared" si="96"/>
        <v/>
      </c>
      <c r="AA328" s="31" t="str">
        <f t="shared" si="91"/>
        <v/>
      </c>
      <c r="AB328" s="31" t="str">
        <f t="shared" si="89"/>
        <v/>
      </c>
      <c r="AC328" s="31" t="str">
        <f t="shared" si="97"/>
        <v/>
      </c>
      <c r="AD328" s="58"/>
      <c r="AE328" s="31">
        <f t="shared" si="98"/>
        <v>0</v>
      </c>
      <c r="AF328" s="332"/>
      <c r="AG328" s="57"/>
    </row>
    <row r="329" spans="1:33" x14ac:dyDescent="0.2">
      <c r="A329" s="56"/>
      <c r="B329" s="20" t="str">
        <f t="shared" si="99"/>
        <v>297</v>
      </c>
      <c r="C329" s="31">
        <f t="shared" si="108"/>
        <v>0</v>
      </c>
      <c r="D329" s="31">
        <f t="shared" si="92"/>
        <v>0</v>
      </c>
      <c r="E329" s="31">
        <f t="shared" si="90"/>
        <v>0</v>
      </c>
      <c r="F329" s="31">
        <f t="shared" si="88"/>
        <v>0</v>
      </c>
      <c r="G329" s="31">
        <f t="shared" si="93"/>
        <v>0</v>
      </c>
      <c r="H329" s="58"/>
      <c r="I329" s="31">
        <f t="shared" si="94"/>
        <v>0</v>
      </c>
      <c r="J329" s="332"/>
      <c r="K329" s="57"/>
      <c r="L329" s="199"/>
      <c r="M329" s="20" t="str">
        <f t="shared" si="100"/>
        <v>297</v>
      </c>
      <c r="N329" s="31">
        <f t="shared" si="101"/>
        <v>0</v>
      </c>
      <c r="O329" s="31">
        <f t="shared" si="102"/>
        <v>0</v>
      </c>
      <c r="P329" s="31">
        <f t="shared" si="103"/>
        <v>0</v>
      </c>
      <c r="Q329" s="31">
        <f t="shared" si="104"/>
        <v>0</v>
      </c>
      <c r="R329" s="31">
        <f t="shared" si="105"/>
        <v>0</v>
      </c>
      <c r="S329" s="58"/>
      <c r="T329" s="31">
        <f t="shared" si="106"/>
        <v>0</v>
      </c>
      <c r="U329" s="332"/>
      <c r="V329" s="199"/>
      <c r="W329" s="56"/>
      <c r="X329" s="20" t="str">
        <f t="shared" si="107"/>
        <v/>
      </c>
      <c r="Y329" s="31" t="str">
        <f t="shared" si="95"/>
        <v/>
      </c>
      <c r="Z329" s="31" t="str">
        <f t="shared" si="96"/>
        <v/>
      </c>
      <c r="AA329" s="31" t="str">
        <f t="shared" si="91"/>
        <v/>
      </c>
      <c r="AB329" s="31" t="str">
        <f t="shared" si="89"/>
        <v/>
      </c>
      <c r="AC329" s="31" t="str">
        <f t="shared" si="97"/>
        <v/>
      </c>
      <c r="AD329" s="58"/>
      <c r="AE329" s="31">
        <f t="shared" si="98"/>
        <v>0</v>
      </c>
      <c r="AF329" s="332"/>
      <c r="AG329" s="57"/>
    </row>
    <row r="330" spans="1:33" x14ac:dyDescent="0.2">
      <c r="A330" s="56"/>
      <c r="B330" s="20" t="str">
        <f t="shared" si="99"/>
        <v>298</v>
      </c>
      <c r="C330" s="31">
        <f t="shared" si="108"/>
        <v>0</v>
      </c>
      <c r="D330" s="31">
        <f t="shared" si="92"/>
        <v>0</v>
      </c>
      <c r="E330" s="31">
        <f t="shared" si="90"/>
        <v>0</v>
      </c>
      <c r="F330" s="31">
        <f t="shared" si="88"/>
        <v>0</v>
      </c>
      <c r="G330" s="31">
        <f t="shared" si="93"/>
        <v>0</v>
      </c>
      <c r="H330" s="58"/>
      <c r="I330" s="31">
        <f t="shared" si="94"/>
        <v>0</v>
      </c>
      <c r="J330" s="332"/>
      <c r="K330" s="57"/>
      <c r="L330" s="199"/>
      <c r="M330" s="20" t="str">
        <f t="shared" si="100"/>
        <v>298</v>
      </c>
      <c r="N330" s="31">
        <f t="shared" si="101"/>
        <v>0</v>
      </c>
      <c r="O330" s="31">
        <f t="shared" si="102"/>
        <v>0</v>
      </c>
      <c r="P330" s="31">
        <f t="shared" si="103"/>
        <v>0</v>
      </c>
      <c r="Q330" s="31">
        <f t="shared" si="104"/>
        <v>0</v>
      </c>
      <c r="R330" s="31">
        <f t="shared" si="105"/>
        <v>0</v>
      </c>
      <c r="S330" s="58"/>
      <c r="T330" s="31">
        <f t="shared" si="106"/>
        <v>0</v>
      </c>
      <c r="U330" s="332"/>
      <c r="V330" s="199"/>
      <c r="W330" s="56"/>
      <c r="X330" s="20" t="str">
        <f t="shared" si="107"/>
        <v/>
      </c>
      <c r="Y330" s="31" t="str">
        <f t="shared" si="95"/>
        <v/>
      </c>
      <c r="Z330" s="31" t="str">
        <f t="shared" si="96"/>
        <v/>
      </c>
      <c r="AA330" s="31" t="str">
        <f t="shared" si="91"/>
        <v/>
      </c>
      <c r="AB330" s="31" t="str">
        <f t="shared" si="89"/>
        <v/>
      </c>
      <c r="AC330" s="31" t="str">
        <f t="shared" si="97"/>
        <v/>
      </c>
      <c r="AD330" s="58"/>
      <c r="AE330" s="31">
        <f t="shared" si="98"/>
        <v>0</v>
      </c>
      <c r="AF330" s="332"/>
      <c r="AG330" s="57"/>
    </row>
    <row r="331" spans="1:33" x14ac:dyDescent="0.2">
      <c r="A331" s="56"/>
      <c r="B331" s="20" t="str">
        <f t="shared" si="99"/>
        <v>299</v>
      </c>
      <c r="C331" s="31">
        <f t="shared" si="108"/>
        <v>0</v>
      </c>
      <c r="D331" s="31">
        <f t="shared" si="92"/>
        <v>0</v>
      </c>
      <c r="E331" s="31">
        <f t="shared" si="90"/>
        <v>0</v>
      </c>
      <c r="F331" s="31">
        <f t="shared" si="88"/>
        <v>0</v>
      </c>
      <c r="G331" s="31">
        <f t="shared" si="93"/>
        <v>0</v>
      </c>
      <c r="H331" s="58"/>
      <c r="I331" s="31">
        <f t="shared" si="94"/>
        <v>0</v>
      </c>
      <c r="J331" s="332"/>
      <c r="K331" s="57"/>
      <c r="L331" s="199"/>
      <c r="M331" s="20" t="str">
        <f t="shared" si="100"/>
        <v>299</v>
      </c>
      <c r="N331" s="31">
        <f t="shared" si="101"/>
        <v>0</v>
      </c>
      <c r="O331" s="31">
        <f t="shared" si="102"/>
        <v>0</v>
      </c>
      <c r="P331" s="31">
        <f t="shared" si="103"/>
        <v>0</v>
      </c>
      <c r="Q331" s="31">
        <f t="shared" si="104"/>
        <v>0</v>
      </c>
      <c r="R331" s="31">
        <f t="shared" si="105"/>
        <v>0</v>
      </c>
      <c r="S331" s="58"/>
      <c r="T331" s="31">
        <f t="shared" si="106"/>
        <v>0</v>
      </c>
      <c r="U331" s="332"/>
      <c r="V331" s="199"/>
      <c r="W331" s="56"/>
      <c r="X331" s="20" t="str">
        <f t="shared" si="107"/>
        <v/>
      </c>
      <c r="Y331" s="31" t="str">
        <f t="shared" si="95"/>
        <v/>
      </c>
      <c r="Z331" s="31" t="str">
        <f t="shared" si="96"/>
        <v/>
      </c>
      <c r="AA331" s="31" t="str">
        <f t="shared" si="91"/>
        <v/>
      </c>
      <c r="AB331" s="31" t="str">
        <f t="shared" si="89"/>
        <v/>
      </c>
      <c r="AC331" s="31" t="str">
        <f t="shared" si="97"/>
        <v/>
      </c>
      <c r="AD331" s="58"/>
      <c r="AE331" s="31">
        <f t="shared" si="98"/>
        <v>0</v>
      </c>
      <c r="AF331" s="332"/>
      <c r="AG331" s="57"/>
    </row>
    <row r="332" spans="1:33" x14ac:dyDescent="0.2">
      <c r="A332" s="56"/>
      <c r="B332" s="20" t="str">
        <f t="shared" si="99"/>
        <v>300</v>
      </c>
      <c r="C332" s="31">
        <f t="shared" si="108"/>
        <v>0</v>
      </c>
      <c r="D332" s="31">
        <f t="shared" si="92"/>
        <v>0</v>
      </c>
      <c r="E332" s="31">
        <f t="shared" si="90"/>
        <v>0</v>
      </c>
      <c r="F332" s="31">
        <f t="shared" si="88"/>
        <v>0</v>
      </c>
      <c r="G332" s="31">
        <f t="shared" si="93"/>
        <v>0</v>
      </c>
      <c r="H332" s="58"/>
      <c r="I332" s="31">
        <f t="shared" si="94"/>
        <v>0</v>
      </c>
      <c r="J332" s="332"/>
      <c r="K332" s="57"/>
      <c r="L332" s="199"/>
      <c r="M332" s="20" t="str">
        <f t="shared" si="100"/>
        <v>300</v>
      </c>
      <c r="N332" s="31">
        <f t="shared" si="101"/>
        <v>0</v>
      </c>
      <c r="O332" s="31">
        <f t="shared" si="102"/>
        <v>0</v>
      </c>
      <c r="P332" s="31">
        <f t="shared" si="103"/>
        <v>0</v>
      </c>
      <c r="Q332" s="31">
        <f t="shared" si="104"/>
        <v>0</v>
      </c>
      <c r="R332" s="31">
        <f t="shared" si="105"/>
        <v>0</v>
      </c>
      <c r="S332" s="58"/>
      <c r="T332" s="31">
        <f t="shared" si="106"/>
        <v>0</v>
      </c>
      <c r="U332" s="332"/>
      <c r="V332" s="199"/>
      <c r="W332" s="56"/>
      <c r="X332" s="20" t="str">
        <f t="shared" si="107"/>
        <v/>
      </c>
      <c r="Y332" s="31" t="str">
        <f t="shared" si="95"/>
        <v/>
      </c>
      <c r="Z332" s="31" t="str">
        <f t="shared" si="96"/>
        <v/>
      </c>
      <c r="AA332" s="31" t="str">
        <f t="shared" si="91"/>
        <v/>
      </c>
      <c r="AB332" s="31" t="str">
        <f t="shared" si="89"/>
        <v/>
      </c>
      <c r="AC332" s="31" t="str">
        <f t="shared" si="97"/>
        <v/>
      </c>
      <c r="AD332" s="58"/>
      <c r="AE332" s="31">
        <f t="shared" si="98"/>
        <v>0</v>
      </c>
      <c r="AF332" s="332"/>
      <c r="AG332" s="57"/>
    </row>
    <row r="333" spans="1:33" x14ac:dyDescent="0.2">
      <c r="A333" s="56"/>
      <c r="B333" s="20" t="str">
        <f t="shared" si="99"/>
        <v>301</v>
      </c>
      <c r="C333" s="31">
        <f t="shared" si="108"/>
        <v>0</v>
      </c>
      <c r="D333" s="31">
        <f t="shared" si="92"/>
        <v>0</v>
      </c>
      <c r="E333" s="31">
        <f t="shared" si="90"/>
        <v>0</v>
      </c>
      <c r="F333" s="31">
        <f t="shared" si="88"/>
        <v>0</v>
      </c>
      <c r="G333" s="31">
        <f t="shared" si="93"/>
        <v>0</v>
      </c>
      <c r="H333" s="58"/>
      <c r="I333" s="31">
        <f t="shared" si="94"/>
        <v>0</v>
      </c>
      <c r="J333" s="332"/>
      <c r="K333" s="57"/>
      <c r="L333" s="199"/>
      <c r="M333" s="20" t="str">
        <f t="shared" si="100"/>
        <v>301</v>
      </c>
      <c r="N333" s="31">
        <f t="shared" si="101"/>
        <v>0</v>
      </c>
      <c r="O333" s="31">
        <f t="shared" si="102"/>
        <v>0</v>
      </c>
      <c r="P333" s="31">
        <f t="shared" si="103"/>
        <v>0</v>
      </c>
      <c r="Q333" s="31">
        <f t="shared" si="104"/>
        <v>0</v>
      </c>
      <c r="R333" s="31">
        <f t="shared" si="105"/>
        <v>0</v>
      </c>
      <c r="S333" s="58"/>
      <c r="T333" s="31">
        <f t="shared" si="106"/>
        <v>0</v>
      </c>
      <c r="U333" s="332"/>
      <c r="V333" s="199"/>
      <c r="W333" s="56"/>
      <c r="X333" s="20" t="str">
        <f t="shared" si="107"/>
        <v/>
      </c>
      <c r="Y333" s="31" t="str">
        <f t="shared" si="95"/>
        <v/>
      </c>
      <c r="Z333" s="31" t="str">
        <f t="shared" si="96"/>
        <v/>
      </c>
      <c r="AA333" s="31" t="str">
        <f t="shared" si="91"/>
        <v/>
      </c>
      <c r="AB333" s="31" t="str">
        <f t="shared" si="89"/>
        <v/>
      </c>
      <c r="AC333" s="31" t="str">
        <f t="shared" si="97"/>
        <v/>
      </c>
      <c r="AD333" s="58"/>
      <c r="AE333" s="31">
        <f t="shared" si="98"/>
        <v>0</v>
      </c>
      <c r="AF333" s="332"/>
      <c r="AG333" s="57"/>
    </row>
    <row r="334" spans="1:33" x14ac:dyDescent="0.2">
      <c r="A334" s="56"/>
      <c r="B334" s="20" t="str">
        <f t="shared" si="99"/>
        <v>302</v>
      </c>
      <c r="C334" s="31">
        <f t="shared" si="108"/>
        <v>0</v>
      </c>
      <c r="D334" s="31">
        <f t="shared" si="92"/>
        <v>0</v>
      </c>
      <c r="E334" s="31">
        <f t="shared" si="90"/>
        <v>0</v>
      </c>
      <c r="F334" s="31">
        <f t="shared" si="88"/>
        <v>0</v>
      </c>
      <c r="G334" s="31">
        <f t="shared" si="93"/>
        <v>0</v>
      </c>
      <c r="H334" s="58"/>
      <c r="I334" s="31">
        <f t="shared" si="94"/>
        <v>0</v>
      </c>
      <c r="J334" s="332"/>
      <c r="K334" s="57"/>
      <c r="L334" s="199"/>
      <c r="M334" s="20" t="str">
        <f t="shared" si="100"/>
        <v>302</v>
      </c>
      <c r="N334" s="31">
        <f t="shared" si="101"/>
        <v>0</v>
      </c>
      <c r="O334" s="31">
        <f t="shared" si="102"/>
        <v>0</v>
      </c>
      <c r="P334" s="31">
        <f t="shared" si="103"/>
        <v>0</v>
      </c>
      <c r="Q334" s="31">
        <f t="shared" si="104"/>
        <v>0</v>
      </c>
      <c r="R334" s="31">
        <f t="shared" si="105"/>
        <v>0</v>
      </c>
      <c r="S334" s="58"/>
      <c r="T334" s="31">
        <f t="shared" si="106"/>
        <v>0</v>
      </c>
      <c r="U334" s="332"/>
      <c r="V334" s="199"/>
      <c r="W334" s="56"/>
      <c r="X334" s="20" t="str">
        <f t="shared" si="107"/>
        <v/>
      </c>
      <c r="Y334" s="31" t="str">
        <f t="shared" si="95"/>
        <v/>
      </c>
      <c r="Z334" s="31" t="str">
        <f t="shared" si="96"/>
        <v/>
      </c>
      <c r="AA334" s="31" t="str">
        <f t="shared" si="91"/>
        <v/>
      </c>
      <c r="AB334" s="31" t="str">
        <f t="shared" si="89"/>
        <v/>
      </c>
      <c r="AC334" s="31" t="str">
        <f t="shared" si="97"/>
        <v/>
      </c>
      <c r="AD334" s="58"/>
      <c r="AE334" s="31">
        <f t="shared" si="98"/>
        <v>0</v>
      </c>
      <c r="AF334" s="332"/>
      <c r="AG334" s="57"/>
    </row>
    <row r="335" spans="1:33" x14ac:dyDescent="0.2">
      <c r="A335" s="56"/>
      <c r="B335" s="20" t="str">
        <f t="shared" si="99"/>
        <v>303</v>
      </c>
      <c r="C335" s="31">
        <f t="shared" si="108"/>
        <v>0</v>
      </c>
      <c r="D335" s="31">
        <f t="shared" si="92"/>
        <v>0</v>
      </c>
      <c r="E335" s="31">
        <f t="shared" si="90"/>
        <v>0</v>
      </c>
      <c r="F335" s="31">
        <f t="shared" si="88"/>
        <v>0</v>
      </c>
      <c r="G335" s="31">
        <f t="shared" si="93"/>
        <v>0</v>
      </c>
      <c r="H335" s="58"/>
      <c r="I335" s="31">
        <f t="shared" si="94"/>
        <v>0</v>
      </c>
      <c r="J335" s="332"/>
      <c r="K335" s="57"/>
      <c r="L335" s="199"/>
      <c r="M335" s="20" t="str">
        <f t="shared" si="100"/>
        <v>303</v>
      </c>
      <c r="N335" s="31">
        <f t="shared" si="101"/>
        <v>0</v>
      </c>
      <c r="O335" s="31">
        <f t="shared" si="102"/>
        <v>0</v>
      </c>
      <c r="P335" s="31">
        <f t="shared" si="103"/>
        <v>0</v>
      </c>
      <c r="Q335" s="31">
        <f t="shared" si="104"/>
        <v>0</v>
      </c>
      <c r="R335" s="31">
        <f t="shared" si="105"/>
        <v>0</v>
      </c>
      <c r="S335" s="58"/>
      <c r="T335" s="31">
        <f t="shared" si="106"/>
        <v>0</v>
      </c>
      <c r="U335" s="332"/>
      <c r="V335" s="199"/>
      <c r="W335" s="56"/>
      <c r="X335" s="20" t="str">
        <f t="shared" si="107"/>
        <v/>
      </c>
      <c r="Y335" s="31" t="str">
        <f t="shared" si="95"/>
        <v/>
      </c>
      <c r="Z335" s="31" t="str">
        <f t="shared" si="96"/>
        <v/>
      </c>
      <c r="AA335" s="31" t="str">
        <f t="shared" si="91"/>
        <v/>
      </c>
      <c r="AB335" s="31" t="str">
        <f t="shared" si="89"/>
        <v/>
      </c>
      <c r="AC335" s="31" t="str">
        <f t="shared" si="97"/>
        <v/>
      </c>
      <c r="AD335" s="58"/>
      <c r="AE335" s="31">
        <f t="shared" si="98"/>
        <v>0</v>
      </c>
      <c r="AF335" s="332"/>
      <c r="AG335" s="57"/>
    </row>
    <row r="336" spans="1:33" x14ac:dyDescent="0.2">
      <c r="A336" s="56"/>
      <c r="B336" s="20" t="str">
        <f t="shared" si="99"/>
        <v>304</v>
      </c>
      <c r="C336" s="31">
        <f t="shared" si="108"/>
        <v>0</v>
      </c>
      <c r="D336" s="31">
        <f t="shared" si="92"/>
        <v>0</v>
      </c>
      <c r="E336" s="31">
        <f t="shared" si="90"/>
        <v>0</v>
      </c>
      <c r="F336" s="31">
        <f t="shared" si="88"/>
        <v>0</v>
      </c>
      <c r="G336" s="31">
        <f t="shared" si="93"/>
        <v>0</v>
      </c>
      <c r="H336" s="58"/>
      <c r="I336" s="31">
        <f t="shared" si="94"/>
        <v>0</v>
      </c>
      <c r="J336" s="332"/>
      <c r="K336" s="57"/>
      <c r="L336" s="199"/>
      <c r="M336" s="20" t="str">
        <f t="shared" si="100"/>
        <v>304</v>
      </c>
      <c r="N336" s="31">
        <f t="shared" si="101"/>
        <v>0</v>
      </c>
      <c r="O336" s="31">
        <f t="shared" si="102"/>
        <v>0</v>
      </c>
      <c r="P336" s="31">
        <f t="shared" si="103"/>
        <v>0</v>
      </c>
      <c r="Q336" s="31">
        <f t="shared" si="104"/>
        <v>0</v>
      </c>
      <c r="R336" s="31">
        <f t="shared" si="105"/>
        <v>0</v>
      </c>
      <c r="S336" s="58"/>
      <c r="T336" s="31">
        <f t="shared" si="106"/>
        <v>0</v>
      </c>
      <c r="U336" s="332"/>
      <c r="V336" s="199"/>
      <c r="W336" s="56"/>
      <c r="X336" s="20" t="str">
        <f t="shared" si="107"/>
        <v/>
      </c>
      <c r="Y336" s="31" t="str">
        <f t="shared" si="95"/>
        <v/>
      </c>
      <c r="Z336" s="31" t="str">
        <f t="shared" si="96"/>
        <v/>
      </c>
      <c r="AA336" s="31" t="str">
        <f t="shared" si="91"/>
        <v/>
      </c>
      <c r="AB336" s="31" t="str">
        <f t="shared" si="89"/>
        <v/>
      </c>
      <c r="AC336" s="31" t="str">
        <f t="shared" si="97"/>
        <v/>
      </c>
      <c r="AD336" s="58"/>
      <c r="AE336" s="31">
        <f t="shared" si="98"/>
        <v>0</v>
      </c>
      <c r="AF336" s="332"/>
      <c r="AG336" s="57"/>
    </row>
    <row r="337" spans="1:33" x14ac:dyDescent="0.2">
      <c r="A337" s="56"/>
      <c r="B337" s="20" t="str">
        <f t="shared" si="99"/>
        <v>305</v>
      </c>
      <c r="C337" s="31">
        <f t="shared" si="108"/>
        <v>0</v>
      </c>
      <c r="D337" s="31">
        <f t="shared" si="92"/>
        <v>0</v>
      </c>
      <c r="E337" s="31">
        <f t="shared" si="90"/>
        <v>0</v>
      </c>
      <c r="F337" s="31">
        <f t="shared" si="88"/>
        <v>0</v>
      </c>
      <c r="G337" s="31">
        <f t="shared" si="93"/>
        <v>0</v>
      </c>
      <c r="H337" s="58"/>
      <c r="I337" s="31">
        <f t="shared" si="94"/>
        <v>0</v>
      </c>
      <c r="J337" s="332"/>
      <c r="K337" s="57"/>
      <c r="L337" s="199"/>
      <c r="M337" s="20" t="str">
        <f t="shared" si="100"/>
        <v>305</v>
      </c>
      <c r="N337" s="31">
        <f t="shared" si="101"/>
        <v>0</v>
      </c>
      <c r="O337" s="31">
        <f t="shared" si="102"/>
        <v>0</v>
      </c>
      <c r="P337" s="31">
        <f t="shared" si="103"/>
        <v>0</v>
      </c>
      <c r="Q337" s="31">
        <f t="shared" si="104"/>
        <v>0</v>
      </c>
      <c r="R337" s="31">
        <f t="shared" si="105"/>
        <v>0</v>
      </c>
      <c r="S337" s="58"/>
      <c r="T337" s="31">
        <f t="shared" si="106"/>
        <v>0</v>
      </c>
      <c r="U337" s="332"/>
      <c r="V337" s="199"/>
      <c r="W337" s="56"/>
      <c r="X337" s="20" t="str">
        <f t="shared" si="107"/>
        <v/>
      </c>
      <c r="Y337" s="31" t="str">
        <f t="shared" si="95"/>
        <v/>
      </c>
      <c r="Z337" s="31" t="str">
        <f t="shared" si="96"/>
        <v/>
      </c>
      <c r="AA337" s="31" t="str">
        <f t="shared" si="91"/>
        <v/>
      </c>
      <c r="AB337" s="31" t="str">
        <f t="shared" si="89"/>
        <v/>
      </c>
      <c r="AC337" s="31" t="str">
        <f t="shared" si="97"/>
        <v/>
      </c>
      <c r="AD337" s="58"/>
      <c r="AE337" s="31">
        <f t="shared" si="98"/>
        <v>0</v>
      </c>
      <c r="AF337" s="332"/>
      <c r="AG337" s="57"/>
    </row>
    <row r="338" spans="1:33" x14ac:dyDescent="0.2">
      <c r="A338" s="56"/>
      <c r="B338" s="20" t="str">
        <f t="shared" si="99"/>
        <v>306</v>
      </c>
      <c r="C338" s="31">
        <f t="shared" si="108"/>
        <v>0</v>
      </c>
      <c r="D338" s="31">
        <f t="shared" si="92"/>
        <v>0</v>
      </c>
      <c r="E338" s="31">
        <f t="shared" si="90"/>
        <v>0</v>
      </c>
      <c r="F338" s="31">
        <f t="shared" si="88"/>
        <v>0</v>
      </c>
      <c r="G338" s="31">
        <f t="shared" si="93"/>
        <v>0</v>
      </c>
      <c r="H338" s="58"/>
      <c r="I338" s="31">
        <f t="shared" si="94"/>
        <v>0</v>
      </c>
      <c r="J338" s="332"/>
      <c r="K338" s="57"/>
      <c r="L338" s="199"/>
      <c r="M338" s="20" t="str">
        <f t="shared" si="100"/>
        <v>306</v>
      </c>
      <c r="N338" s="31">
        <f t="shared" si="101"/>
        <v>0</v>
      </c>
      <c r="O338" s="31">
        <f t="shared" si="102"/>
        <v>0</v>
      </c>
      <c r="P338" s="31">
        <f t="shared" si="103"/>
        <v>0</v>
      </c>
      <c r="Q338" s="31">
        <f t="shared" si="104"/>
        <v>0</v>
      </c>
      <c r="R338" s="31">
        <f t="shared" si="105"/>
        <v>0</v>
      </c>
      <c r="S338" s="58"/>
      <c r="T338" s="31">
        <f t="shared" si="106"/>
        <v>0</v>
      </c>
      <c r="U338" s="332"/>
      <c r="V338" s="199"/>
      <c r="W338" s="56"/>
      <c r="X338" s="20" t="str">
        <f t="shared" si="107"/>
        <v/>
      </c>
      <c r="Y338" s="31" t="str">
        <f t="shared" si="95"/>
        <v/>
      </c>
      <c r="Z338" s="31" t="str">
        <f t="shared" si="96"/>
        <v/>
      </c>
      <c r="AA338" s="31" t="str">
        <f t="shared" si="91"/>
        <v/>
      </c>
      <c r="AB338" s="31" t="str">
        <f t="shared" si="89"/>
        <v/>
      </c>
      <c r="AC338" s="31" t="str">
        <f t="shared" si="97"/>
        <v/>
      </c>
      <c r="AD338" s="58"/>
      <c r="AE338" s="31">
        <f t="shared" si="98"/>
        <v>0</v>
      </c>
      <c r="AF338" s="332"/>
      <c r="AG338" s="57"/>
    </row>
    <row r="339" spans="1:33" x14ac:dyDescent="0.2">
      <c r="A339" s="56"/>
      <c r="B339" s="20" t="str">
        <f t="shared" si="99"/>
        <v>307</v>
      </c>
      <c r="C339" s="31">
        <f t="shared" si="108"/>
        <v>0</v>
      </c>
      <c r="D339" s="31">
        <f t="shared" si="92"/>
        <v>0</v>
      </c>
      <c r="E339" s="31">
        <f t="shared" si="90"/>
        <v>0</v>
      </c>
      <c r="F339" s="31">
        <f t="shared" si="88"/>
        <v>0</v>
      </c>
      <c r="G339" s="31">
        <f t="shared" si="93"/>
        <v>0</v>
      </c>
      <c r="H339" s="58"/>
      <c r="I339" s="31">
        <f t="shared" si="94"/>
        <v>0</v>
      </c>
      <c r="J339" s="332"/>
      <c r="K339" s="57"/>
      <c r="L339" s="199"/>
      <c r="M339" s="20" t="str">
        <f t="shared" si="100"/>
        <v>307</v>
      </c>
      <c r="N339" s="31">
        <f t="shared" si="101"/>
        <v>0</v>
      </c>
      <c r="O339" s="31">
        <f t="shared" si="102"/>
        <v>0</v>
      </c>
      <c r="P339" s="31">
        <f t="shared" si="103"/>
        <v>0</v>
      </c>
      <c r="Q339" s="31">
        <f t="shared" si="104"/>
        <v>0</v>
      </c>
      <c r="R339" s="31">
        <f t="shared" si="105"/>
        <v>0</v>
      </c>
      <c r="S339" s="58"/>
      <c r="T339" s="31">
        <f t="shared" si="106"/>
        <v>0</v>
      </c>
      <c r="U339" s="332"/>
      <c r="V339" s="199"/>
      <c r="W339" s="56"/>
      <c r="X339" s="20" t="str">
        <f t="shared" si="107"/>
        <v/>
      </c>
      <c r="Y339" s="31" t="str">
        <f t="shared" si="95"/>
        <v/>
      </c>
      <c r="Z339" s="31" t="str">
        <f t="shared" si="96"/>
        <v/>
      </c>
      <c r="AA339" s="31" t="str">
        <f t="shared" si="91"/>
        <v/>
      </c>
      <c r="AB339" s="31" t="str">
        <f t="shared" si="89"/>
        <v/>
      </c>
      <c r="AC339" s="31" t="str">
        <f t="shared" si="97"/>
        <v/>
      </c>
      <c r="AD339" s="58"/>
      <c r="AE339" s="31">
        <f t="shared" si="98"/>
        <v>0</v>
      </c>
      <c r="AF339" s="332"/>
      <c r="AG339" s="57"/>
    </row>
    <row r="340" spans="1:33" x14ac:dyDescent="0.2">
      <c r="A340" s="56"/>
      <c r="B340" s="20" t="str">
        <f t="shared" si="99"/>
        <v>308</v>
      </c>
      <c r="C340" s="31">
        <f t="shared" si="108"/>
        <v>0</v>
      </c>
      <c r="D340" s="31">
        <f t="shared" si="92"/>
        <v>0</v>
      </c>
      <c r="E340" s="31">
        <f t="shared" si="90"/>
        <v>0</v>
      </c>
      <c r="F340" s="31">
        <f t="shared" si="88"/>
        <v>0</v>
      </c>
      <c r="G340" s="31">
        <f t="shared" si="93"/>
        <v>0</v>
      </c>
      <c r="H340" s="58"/>
      <c r="I340" s="31">
        <f t="shared" si="94"/>
        <v>0</v>
      </c>
      <c r="J340" s="332"/>
      <c r="K340" s="57"/>
      <c r="L340" s="199"/>
      <c r="M340" s="20" t="str">
        <f t="shared" si="100"/>
        <v>308</v>
      </c>
      <c r="N340" s="31">
        <f t="shared" si="101"/>
        <v>0</v>
      </c>
      <c r="O340" s="31">
        <f t="shared" si="102"/>
        <v>0</v>
      </c>
      <c r="P340" s="31">
        <f t="shared" si="103"/>
        <v>0</v>
      </c>
      <c r="Q340" s="31">
        <f t="shared" si="104"/>
        <v>0</v>
      </c>
      <c r="R340" s="31">
        <f t="shared" si="105"/>
        <v>0</v>
      </c>
      <c r="S340" s="58"/>
      <c r="T340" s="31">
        <f t="shared" si="106"/>
        <v>0</v>
      </c>
      <c r="U340" s="332"/>
      <c r="V340" s="199"/>
      <c r="W340" s="56"/>
      <c r="X340" s="20" t="str">
        <f t="shared" si="107"/>
        <v/>
      </c>
      <c r="Y340" s="31" t="str">
        <f t="shared" si="95"/>
        <v/>
      </c>
      <c r="Z340" s="31" t="str">
        <f t="shared" si="96"/>
        <v/>
      </c>
      <c r="AA340" s="31" t="str">
        <f t="shared" si="91"/>
        <v/>
      </c>
      <c r="AB340" s="31" t="str">
        <f t="shared" si="89"/>
        <v/>
      </c>
      <c r="AC340" s="31" t="str">
        <f t="shared" si="97"/>
        <v/>
      </c>
      <c r="AD340" s="58"/>
      <c r="AE340" s="31">
        <f t="shared" si="98"/>
        <v>0</v>
      </c>
      <c r="AF340" s="332"/>
      <c r="AG340" s="57"/>
    </row>
    <row r="341" spans="1:33" x14ac:dyDescent="0.2">
      <c r="A341" s="56"/>
      <c r="B341" s="20" t="str">
        <f t="shared" si="99"/>
        <v>309</v>
      </c>
      <c r="C341" s="31">
        <f t="shared" si="108"/>
        <v>0</v>
      </c>
      <c r="D341" s="31">
        <f t="shared" si="92"/>
        <v>0</v>
      </c>
      <c r="E341" s="31">
        <f t="shared" si="90"/>
        <v>0</v>
      </c>
      <c r="F341" s="31">
        <f t="shared" si="88"/>
        <v>0</v>
      </c>
      <c r="G341" s="31">
        <f t="shared" si="93"/>
        <v>0</v>
      </c>
      <c r="H341" s="58"/>
      <c r="I341" s="31">
        <f t="shared" si="94"/>
        <v>0</v>
      </c>
      <c r="J341" s="332"/>
      <c r="K341" s="57"/>
      <c r="L341" s="199"/>
      <c r="M341" s="20" t="str">
        <f t="shared" si="100"/>
        <v>309</v>
      </c>
      <c r="N341" s="31">
        <f t="shared" si="101"/>
        <v>0</v>
      </c>
      <c r="O341" s="31">
        <f t="shared" si="102"/>
        <v>0</v>
      </c>
      <c r="P341" s="31">
        <f t="shared" si="103"/>
        <v>0</v>
      </c>
      <c r="Q341" s="31">
        <f t="shared" si="104"/>
        <v>0</v>
      </c>
      <c r="R341" s="31">
        <f t="shared" si="105"/>
        <v>0</v>
      </c>
      <c r="S341" s="58"/>
      <c r="T341" s="31">
        <f t="shared" si="106"/>
        <v>0</v>
      </c>
      <c r="U341" s="332"/>
      <c r="V341" s="199"/>
      <c r="W341" s="56"/>
      <c r="X341" s="20" t="str">
        <f t="shared" si="107"/>
        <v/>
      </c>
      <c r="Y341" s="31" t="str">
        <f t="shared" si="95"/>
        <v/>
      </c>
      <c r="Z341" s="31" t="str">
        <f t="shared" si="96"/>
        <v/>
      </c>
      <c r="AA341" s="31" t="str">
        <f t="shared" si="91"/>
        <v/>
      </c>
      <c r="AB341" s="31" t="str">
        <f t="shared" si="89"/>
        <v/>
      </c>
      <c r="AC341" s="31" t="str">
        <f t="shared" si="97"/>
        <v/>
      </c>
      <c r="AD341" s="58"/>
      <c r="AE341" s="31">
        <f t="shared" si="98"/>
        <v>0</v>
      </c>
      <c r="AF341" s="332"/>
      <c r="AG341" s="57"/>
    </row>
    <row r="342" spans="1:33" x14ac:dyDescent="0.2">
      <c r="A342" s="56"/>
      <c r="B342" s="20" t="str">
        <f t="shared" si="99"/>
        <v>310</v>
      </c>
      <c r="C342" s="31">
        <f t="shared" si="108"/>
        <v>0</v>
      </c>
      <c r="D342" s="31">
        <f t="shared" si="92"/>
        <v>0</v>
      </c>
      <c r="E342" s="31">
        <f t="shared" si="90"/>
        <v>0</v>
      </c>
      <c r="F342" s="31">
        <f t="shared" si="88"/>
        <v>0</v>
      </c>
      <c r="G342" s="31">
        <f t="shared" si="93"/>
        <v>0</v>
      </c>
      <c r="H342" s="58"/>
      <c r="I342" s="31">
        <f t="shared" si="94"/>
        <v>0</v>
      </c>
      <c r="J342" s="332"/>
      <c r="K342" s="57"/>
      <c r="L342" s="199"/>
      <c r="M342" s="20" t="str">
        <f t="shared" si="100"/>
        <v>310</v>
      </c>
      <c r="N342" s="31">
        <f t="shared" si="101"/>
        <v>0</v>
      </c>
      <c r="O342" s="31">
        <f t="shared" si="102"/>
        <v>0</v>
      </c>
      <c r="P342" s="31">
        <f t="shared" si="103"/>
        <v>0</v>
      </c>
      <c r="Q342" s="31">
        <f t="shared" si="104"/>
        <v>0</v>
      </c>
      <c r="R342" s="31">
        <f t="shared" si="105"/>
        <v>0</v>
      </c>
      <c r="S342" s="58"/>
      <c r="T342" s="31">
        <f t="shared" si="106"/>
        <v>0</v>
      </c>
      <c r="U342" s="332"/>
      <c r="V342" s="199"/>
      <c r="W342" s="56"/>
      <c r="X342" s="20" t="str">
        <f t="shared" si="107"/>
        <v/>
      </c>
      <c r="Y342" s="31" t="str">
        <f t="shared" si="95"/>
        <v/>
      </c>
      <c r="Z342" s="31" t="str">
        <f t="shared" si="96"/>
        <v/>
      </c>
      <c r="AA342" s="31" t="str">
        <f t="shared" si="91"/>
        <v/>
      </c>
      <c r="AB342" s="31" t="str">
        <f t="shared" si="89"/>
        <v/>
      </c>
      <c r="AC342" s="31" t="str">
        <f t="shared" si="97"/>
        <v/>
      </c>
      <c r="AD342" s="58"/>
      <c r="AE342" s="31">
        <f t="shared" si="98"/>
        <v>0</v>
      </c>
      <c r="AF342" s="332"/>
      <c r="AG342" s="57"/>
    </row>
    <row r="343" spans="1:33" x14ac:dyDescent="0.2">
      <c r="A343" s="56"/>
      <c r="B343" s="20" t="str">
        <f t="shared" si="99"/>
        <v>311</v>
      </c>
      <c r="C343" s="31">
        <f t="shared" si="108"/>
        <v>0</v>
      </c>
      <c r="D343" s="31">
        <f t="shared" si="92"/>
        <v>0</v>
      </c>
      <c r="E343" s="31">
        <f t="shared" si="90"/>
        <v>0</v>
      </c>
      <c r="F343" s="31">
        <f t="shared" ref="F343:F392" si="109">IF(B343="","",D343-G343)</f>
        <v>0</v>
      </c>
      <c r="G343" s="31">
        <f t="shared" si="93"/>
        <v>0</v>
      </c>
      <c r="H343" s="58"/>
      <c r="I343" s="31">
        <f t="shared" si="94"/>
        <v>0</v>
      </c>
      <c r="J343" s="332"/>
      <c r="K343" s="57"/>
      <c r="L343" s="199"/>
      <c r="M343" s="20" t="str">
        <f t="shared" si="100"/>
        <v>311</v>
      </c>
      <c r="N343" s="31">
        <f t="shared" si="101"/>
        <v>0</v>
      </c>
      <c r="O343" s="31">
        <f t="shared" si="102"/>
        <v>0</v>
      </c>
      <c r="P343" s="31">
        <f t="shared" si="103"/>
        <v>0</v>
      </c>
      <c r="Q343" s="31">
        <f t="shared" si="104"/>
        <v>0</v>
      </c>
      <c r="R343" s="31">
        <f t="shared" si="105"/>
        <v>0</v>
      </c>
      <c r="S343" s="58"/>
      <c r="T343" s="31">
        <f t="shared" si="106"/>
        <v>0</v>
      </c>
      <c r="U343" s="332"/>
      <c r="V343" s="199"/>
      <c r="W343" s="56"/>
      <c r="X343" s="20" t="str">
        <f t="shared" si="107"/>
        <v/>
      </c>
      <c r="Y343" s="31" t="str">
        <f t="shared" si="95"/>
        <v/>
      </c>
      <c r="Z343" s="31" t="str">
        <f t="shared" si="96"/>
        <v/>
      </c>
      <c r="AA343" s="31" t="str">
        <f t="shared" si="91"/>
        <v/>
      </c>
      <c r="AB343" s="31" t="str">
        <f t="shared" ref="AB343:AB392" si="110">IF(X343="","",Z343-AC343)</f>
        <v/>
      </c>
      <c r="AC343" s="31" t="str">
        <f t="shared" si="97"/>
        <v/>
      </c>
      <c r="AD343" s="58"/>
      <c r="AE343" s="31">
        <f t="shared" si="98"/>
        <v>0</v>
      </c>
      <c r="AF343" s="332"/>
      <c r="AG343" s="57"/>
    </row>
    <row r="344" spans="1:33" x14ac:dyDescent="0.2">
      <c r="A344" s="56"/>
      <c r="B344" s="20" t="str">
        <f t="shared" si="99"/>
        <v>312</v>
      </c>
      <c r="C344" s="31">
        <f t="shared" si="108"/>
        <v>0</v>
      </c>
      <c r="D344" s="31">
        <f t="shared" si="92"/>
        <v>0</v>
      </c>
      <c r="E344" s="31">
        <f t="shared" si="90"/>
        <v>0</v>
      </c>
      <c r="F344" s="31">
        <f t="shared" si="109"/>
        <v>0</v>
      </c>
      <c r="G344" s="31">
        <f t="shared" si="93"/>
        <v>0</v>
      </c>
      <c r="H344" s="58"/>
      <c r="I344" s="31">
        <f t="shared" si="94"/>
        <v>0</v>
      </c>
      <c r="J344" s="332"/>
      <c r="K344" s="57"/>
      <c r="L344" s="199"/>
      <c r="M344" s="20" t="str">
        <f t="shared" si="100"/>
        <v>312</v>
      </c>
      <c r="N344" s="31">
        <f t="shared" si="101"/>
        <v>0</v>
      </c>
      <c r="O344" s="31">
        <f t="shared" si="102"/>
        <v>0</v>
      </c>
      <c r="P344" s="31">
        <f t="shared" si="103"/>
        <v>0</v>
      </c>
      <c r="Q344" s="31">
        <f t="shared" si="104"/>
        <v>0</v>
      </c>
      <c r="R344" s="31">
        <f t="shared" si="105"/>
        <v>0</v>
      </c>
      <c r="S344" s="58"/>
      <c r="T344" s="31">
        <f t="shared" si="106"/>
        <v>0</v>
      </c>
      <c r="U344" s="332"/>
      <c r="V344" s="199"/>
      <c r="W344" s="56"/>
      <c r="X344" s="20" t="str">
        <f t="shared" si="107"/>
        <v/>
      </c>
      <c r="Y344" s="31" t="str">
        <f t="shared" si="95"/>
        <v/>
      </c>
      <c r="Z344" s="31" t="str">
        <f t="shared" si="96"/>
        <v/>
      </c>
      <c r="AA344" s="31" t="str">
        <f t="shared" si="91"/>
        <v/>
      </c>
      <c r="AB344" s="31" t="str">
        <f t="shared" si="110"/>
        <v/>
      </c>
      <c r="AC344" s="31" t="str">
        <f t="shared" si="97"/>
        <v/>
      </c>
      <c r="AD344" s="58"/>
      <c r="AE344" s="31">
        <f t="shared" si="98"/>
        <v>0</v>
      </c>
      <c r="AF344" s="332"/>
      <c r="AG344" s="57"/>
    </row>
    <row r="345" spans="1:33" x14ac:dyDescent="0.2">
      <c r="A345" s="56"/>
      <c r="B345" s="20" t="str">
        <f t="shared" si="99"/>
        <v>313</v>
      </c>
      <c r="C345" s="31">
        <f t="shared" si="108"/>
        <v>0</v>
      </c>
      <c r="D345" s="31">
        <f t="shared" si="92"/>
        <v>0</v>
      </c>
      <c r="E345" s="31">
        <f t="shared" si="90"/>
        <v>0</v>
      </c>
      <c r="F345" s="31">
        <f t="shared" si="109"/>
        <v>0</v>
      </c>
      <c r="G345" s="31">
        <f t="shared" si="93"/>
        <v>0</v>
      </c>
      <c r="H345" s="58"/>
      <c r="I345" s="31">
        <f t="shared" si="94"/>
        <v>0</v>
      </c>
      <c r="J345" s="332"/>
      <c r="K345" s="57"/>
      <c r="L345" s="199"/>
      <c r="M345" s="20" t="str">
        <f t="shared" si="100"/>
        <v>313</v>
      </c>
      <c r="N345" s="31">
        <f t="shared" si="101"/>
        <v>0</v>
      </c>
      <c r="O345" s="31">
        <f t="shared" si="102"/>
        <v>0</v>
      </c>
      <c r="P345" s="31">
        <f t="shared" si="103"/>
        <v>0</v>
      </c>
      <c r="Q345" s="31">
        <f t="shared" si="104"/>
        <v>0</v>
      </c>
      <c r="R345" s="31">
        <f t="shared" si="105"/>
        <v>0</v>
      </c>
      <c r="S345" s="58"/>
      <c r="T345" s="31">
        <f t="shared" si="106"/>
        <v>0</v>
      </c>
      <c r="U345" s="332"/>
      <c r="V345" s="199"/>
      <c r="W345" s="56"/>
      <c r="X345" s="20" t="str">
        <f t="shared" si="107"/>
        <v/>
      </c>
      <c r="Y345" s="31" t="str">
        <f t="shared" si="95"/>
        <v/>
      </c>
      <c r="Z345" s="31" t="str">
        <f t="shared" si="96"/>
        <v/>
      </c>
      <c r="AA345" s="31" t="str">
        <f t="shared" si="91"/>
        <v/>
      </c>
      <c r="AB345" s="31" t="str">
        <f t="shared" si="110"/>
        <v/>
      </c>
      <c r="AC345" s="31" t="str">
        <f t="shared" si="97"/>
        <v/>
      </c>
      <c r="AD345" s="58"/>
      <c r="AE345" s="31">
        <f t="shared" si="98"/>
        <v>0</v>
      </c>
      <c r="AF345" s="332"/>
      <c r="AG345" s="57"/>
    </row>
    <row r="346" spans="1:33" x14ac:dyDescent="0.2">
      <c r="A346" s="56"/>
      <c r="B346" s="20" t="str">
        <f t="shared" si="99"/>
        <v>314</v>
      </c>
      <c r="C346" s="31">
        <f t="shared" si="108"/>
        <v>0</v>
      </c>
      <c r="D346" s="31">
        <f t="shared" si="92"/>
        <v>0</v>
      </c>
      <c r="E346" s="31">
        <f t="shared" si="90"/>
        <v>0</v>
      </c>
      <c r="F346" s="31">
        <f t="shared" si="109"/>
        <v>0</v>
      </c>
      <c r="G346" s="31">
        <f t="shared" si="93"/>
        <v>0</v>
      </c>
      <c r="H346" s="58"/>
      <c r="I346" s="31">
        <f t="shared" si="94"/>
        <v>0</v>
      </c>
      <c r="J346" s="332"/>
      <c r="K346" s="57"/>
      <c r="L346" s="199"/>
      <c r="M346" s="20" t="str">
        <f t="shared" si="100"/>
        <v>314</v>
      </c>
      <c r="N346" s="31">
        <f t="shared" si="101"/>
        <v>0</v>
      </c>
      <c r="O346" s="31">
        <f t="shared" si="102"/>
        <v>0</v>
      </c>
      <c r="P346" s="31">
        <f t="shared" si="103"/>
        <v>0</v>
      </c>
      <c r="Q346" s="31">
        <f t="shared" si="104"/>
        <v>0</v>
      </c>
      <c r="R346" s="31">
        <f t="shared" si="105"/>
        <v>0</v>
      </c>
      <c r="S346" s="58"/>
      <c r="T346" s="31">
        <f t="shared" si="106"/>
        <v>0</v>
      </c>
      <c r="U346" s="332"/>
      <c r="V346" s="199"/>
      <c r="W346" s="56"/>
      <c r="X346" s="20" t="str">
        <f t="shared" si="107"/>
        <v/>
      </c>
      <c r="Y346" s="31" t="str">
        <f t="shared" si="95"/>
        <v/>
      </c>
      <c r="Z346" s="31" t="str">
        <f t="shared" si="96"/>
        <v/>
      </c>
      <c r="AA346" s="31" t="str">
        <f t="shared" si="91"/>
        <v/>
      </c>
      <c r="AB346" s="31" t="str">
        <f t="shared" si="110"/>
        <v/>
      </c>
      <c r="AC346" s="31" t="str">
        <f t="shared" si="97"/>
        <v/>
      </c>
      <c r="AD346" s="58"/>
      <c r="AE346" s="31">
        <f t="shared" si="98"/>
        <v>0</v>
      </c>
      <c r="AF346" s="332"/>
      <c r="AG346" s="57"/>
    </row>
    <row r="347" spans="1:33" x14ac:dyDescent="0.2">
      <c r="A347" s="56"/>
      <c r="B347" s="20" t="str">
        <f t="shared" si="99"/>
        <v>315</v>
      </c>
      <c r="C347" s="31">
        <f t="shared" si="108"/>
        <v>0</v>
      </c>
      <c r="D347" s="31">
        <f t="shared" si="92"/>
        <v>0</v>
      </c>
      <c r="E347" s="31">
        <f t="shared" si="90"/>
        <v>0</v>
      </c>
      <c r="F347" s="31">
        <f t="shared" si="109"/>
        <v>0</v>
      </c>
      <c r="G347" s="31">
        <f t="shared" si="93"/>
        <v>0</v>
      </c>
      <c r="H347" s="58"/>
      <c r="I347" s="31">
        <f t="shared" si="94"/>
        <v>0</v>
      </c>
      <c r="J347" s="332"/>
      <c r="K347" s="57"/>
      <c r="L347" s="199"/>
      <c r="M347" s="20" t="str">
        <f t="shared" si="100"/>
        <v>315</v>
      </c>
      <c r="N347" s="31">
        <f t="shared" si="101"/>
        <v>0</v>
      </c>
      <c r="O347" s="31">
        <f t="shared" si="102"/>
        <v>0</v>
      </c>
      <c r="P347" s="31">
        <f t="shared" si="103"/>
        <v>0</v>
      </c>
      <c r="Q347" s="31">
        <f t="shared" si="104"/>
        <v>0</v>
      </c>
      <c r="R347" s="31">
        <f t="shared" si="105"/>
        <v>0</v>
      </c>
      <c r="S347" s="58"/>
      <c r="T347" s="31">
        <f t="shared" si="106"/>
        <v>0</v>
      </c>
      <c r="U347" s="332"/>
      <c r="V347" s="199"/>
      <c r="W347" s="56"/>
      <c r="X347" s="20" t="str">
        <f t="shared" si="107"/>
        <v/>
      </c>
      <c r="Y347" s="31" t="str">
        <f t="shared" si="95"/>
        <v/>
      </c>
      <c r="Z347" s="31" t="str">
        <f t="shared" si="96"/>
        <v/>
      </c>
      <c r="AA347" s="31" t="str">
        <f t="shared" si="91"/>
        <v/>
      </c>
      <c r="AB347" s="31" t="str">
        <f t="shared" si="110"/>
        <v/>
      </c>
      <c r="AC347" s="31" t="str">
        <f t="shared" si="97"/>
        <v/>
      </c>
      <c r="AD347" s="58"/>
      <c r="AE347" s="31">
        <f t="shared" si="98"/>
        <v>0</v>
      </c>
      <c r="AF347" s="332"/>
      <c r="AG347" s="57"/>
    </row>
    <row r="348" spans="1:33" x14ac:dyDescent="0.2">
      <c r="A348" s="56"/>
      <c r="B348" s="20" t="str">
        <f t="shared" si="99"/>
        <v>316</v>
      </c>
      <c r="C348" s="31">
        <f t="shared" si="108"/>
        <v>0</v>
      </c>
      <c r="D348" s="31">
        <f t="shared" si="92"/>
        <v>0</v>
      </c>
      <c r="E348" s="31">
        <f t="shared" si="90"/>
        <v>0</v>
      </c>
      <c r="F348" s="31">
        <f t="shared" si="109"/>
        <v>0</v>
      </c>
      <c r="G348" s="31">
        <f t="shared" si="93"/>
        <v>0</v>
      </c>
      <c r="H348" s="58"/>
      <c r="I348" s="31">
        <f t="shared" si="94"/>
        <v>0</v>
      </c>
      <c r="J348" s="332"/>
      <c r="K348" s="57"/>
      <c r="L348" s="199"/>
      <c r="M348" s="20" t="str">
        <f t="shared" si="100"/>
        <v>316</v>
      </c>
      <c r="N348" s="31">
        <f t="shared" si="101"/>
        <v>0</v>
      </c>
      <c r="O348" s="31">
        <f t="shared" si="102"/>
        <v>0</v>
      </c>
      <c r="P348" s="31">
        <f t="shared" si="103"/>
        <v>0</v>
      </c>
      <c r="Q348" s="31">
        <f t="shared" si="104"/>
        <v>0</v>
      </c>
      <c r="R348" s="31">
        <f t="shared" si="105"/>
        <v>0</v>
      </c>
      <c r="S348" s="58"/>
      <c r="T348" s="31">
        <f t="shared" si="106"/>
        <v>0</v>
      </c>
      <c r="U348" s="332"/>
      <c r="V348" s="199"/>
      <c r="W348" s="56"/>
      <c r="X348" s="20" t="str">
        <f t="shared" si="107"/>
        <v/>
      </c>
      <c r="Y348" s="31" t="str">
        <f t="shared" si="95"/>
        <v/>
      </c>
      <c r="Z348" s="31" t="str">
        <f t="shared" si="96"/>
        <v/>
      </c>
      <c r="AA348" s="31" t="str">
        <f t="shared" si="91"/>
        <v/>
      </c>
      <c r="AB348" s="31" t="str">
        <f t="shared" si="110"/>
        <v/>
      </c>
      <c r="AC348" s="31" t="str">
        <f t="shared" si="97"/>
        <v/>
      </c>
      <c r="AD348" s="58"/>
      <c r="AE348" s="31">
        <f t="shared" si="98"/>
        <v>0</v>
      </c>
      <c r="AF348" s="332"/>
      <c r="AG348" s="57"/>
    </row>
    <row r="349" spans="1:33" x14ac:dyDescent="0.2">
      <c r="A349" s="56"/>
      <c r="B349" s="20" t="str">
        <f t="shared" si="99"/>
        <v>317</v>
      </c>
      <c r="C349" s="31">
        <f t="shared" si="108"/>
        <v>0</v>
      </c>
      <c r="D349" s="31">
        <f t="shared" si="92"/>
        <v>0</v>
      </c>
      <c r="E349" s="31">
        <f t="shared" si="90"/>
        <v>0</v>
      </c>
      <c r="F349" s="31">
        <f t="shared" si="109"/>
        <v>0</v>
      </c>
      <c r="G349" s="31">
        <f t="shared" si="93"/>
        <v>0</v>
      </c>
      <c r="H349" s="58"/>
      <c r="I349" s="31">
        <f t="shared" si="94"/>
        <v>0</v>
      </c>
      <c r="J349" s="332"/>
      <c r="K349" s="57"/>
      <c r="L349" s="199"/>
      <c r="M349" s="20" t="str">
        <f t="shared" si="100"/>
        <v>317</v>
      </c>
      <c r="N349" s="31">
        <f t="shared" si="101"/>
        <v>0</v>
      </c>
      <c r="O349" s="31">
        <f t="shared" si="102"/>
        <v>0</v>
      </c>
      <c r="P349" s="31">
        <f t="shared" si="103"/>
        <v>0</v>
      </c>
      <c r="Q349" s="31">
        <f t="shared" si="104"/>
        <v>0</v>
      </c>
      <c r="R349" s="31">
        <f t="shared" si="105"/>
        <v>0</v>
      </c>
      <c r="S349" s="58"/>
      <c r="T349" s="31">
        <f t="shared" si="106"/>
        <v>0</v>
      </c>
      <c r="U349" s="332"/>
      <c r="V349" s="199"/>
      <c r="W349" s="56"/>
      <c r="X349" s="20" t="str">
        <f t="shared" si="107"/>
        <v/>
      </c>
      <c r="Y349" s="31" t="str">
        <f t="shared" si="95"/>
        <v/>
      </c>
      <c r="Z349" s="31" t="str">
        <f t="shared" si="96"/>
        <v/>
      </c>
      <c r="AA349" s="31" t="str">
        <f t="shared" si="91"/>
        <v/>
      </c>
      <c r="AB349" s="31" t="str">
        <f t="shared" si="110"/>
        <v/>
      </c>
      <c r="AC349" s="31" t="str">
        <f t="shared" si="97"/>
        <v/>
      </c>
      <c r="AD349" s="58"/>
      <c r="AE349" s="31">
        <f t="shared" si="98"/>
        <v>0</v>
      </c>
      <c r="AF349" s="332"/>
      <c r="AG349" s="57"/>
    </row>
    <row r="350" spans="1:33" x14ac:dyDescent="0.2">
      <c r="A350" s="56"/>
      <c r="B350" s="20" t="str">
        <f t="shared" si="99"/>
        <v>318</v>
      </c>
      <c r="C350" s="31">
        <f t="shared" si="108"/>
        <v>0</v>
      </c>
      <c r="D350" s="31">
        <f t="shared" si="92"/>
        <v>0</v>
      </c>
      <c r="E350" s="31">
        <f t="shared" si="90"/>
        <v>0</v>
      </c>
      <c r="F350" s="31">
        <f t="shared" si="109"/>
        <v>0</v>
      </c>
      <c r="G350" s="31">
        <f t="shared" si="93"/>
        <v>0</v>
      </c>
      <c r="H350" s="58"/>
      <c r="I350" s="31">
        <f t="shared" si="94"/>
        <v>0</v>
      </c>
      <c r="J350" s="332"/>
      <c r="K350" s="57"/>
      <c r="L350" s="199"/>
      <c r="M350" s="20" t="str">
        <f t="shared" si="100"/>
        <v>318</v>
      </c>
      <c r="N350" s="31">
        <f t="shared" si="101"/>
        <v>0</v>
      </c>
      <c r="O350" s="31">
        <f t="shared" si="102"/>
        <v>0</v>
      </c>
      <c r="P350" s="31">
        <f t="shared" si="103"/>
        <v>0</v>
      </c>
      <c r="Q350" s="31">
        <f t="shared" si="104"/>
        <v>0</v>
      </c>
      <c r="R350" s="31">
        <f t="shared" si="105"/>
        <v>0</v>
      </c>
      <c r="S350" s="58"/>
      <c r="T350" s="31">
        <f t="shared" si="106"/>
        <v>0</v>
      </c>
      <c r="U350" s="332"/>
      <c r="V350" s="199"/>
      <c r="W350" s="56"/>
      <c r="X350" s="20" t="str">
        <f t="shared" si="107"/>
        <v/>
      </c>
      <c r="Y350" s="31" t="str">
        <f t="shared" si="95"/>
        <v/>
      </c>
      <c r="Z350" s="31" t="str">
        <f t="shared" si="96"/>
        <v/>
      </c>
      <c r="AA350" s="31" t="str">
        <f t="shared" si="91"/>
        <v/>
      </c>
      <c r="AB350" s="31" t="str">
        <f t="shared" si="110"/>
        <v/>
      </c>
      <c r="AC350" s="31" t="str">
        <f t="shared" si="97"/>
        <v/>
      </c>
      <c r="AD350" s="58"/>
      <c r="AE350" s="31">
        <f t="shared" si="98"/>
        <v>0</v>
      </c>
      <c r="AF350" s="332"/>
      <c r="AG350" s="57"/>
    </row>
    <row r="351" spans="1:33" x14ac:dyDescent="0.2">
      <c r="A351" s="56"/>
      <c r="B351" s="20" t="str">
        <f t="shared" si="99"/>
        <v>319</v>
      </c>
      <c r="C351" s="31">
        <f t="shared" si="108"/>
        <v>0</v>
      </c>
      <c r="D351" s="31">
        <f t="shared" si="92"/>
        <v>0</v>
      </c>
      <c r="E351" s="31">
        <f t="shared" si="90"/>
        <v>0</v>
      </c>
      <c r="F351" s="31">
        <f t="shared" si="109"/>
        <v>0</v>
      </c>
      <c r="G351" s="31">
        <f t="shared" si="93"/>
        <v>0</v>
      </c>
      <c r="H351" s="58"/>
      <c r="I351" s="31">
        <f t="shared" si="94"/>
        <v>0</v>
      </c>
      <c r="J351" s="332"/>
      <c r="K351" s="57"/>
      <c r="L351" s="199"/>
      <c r="M351" s="20" t="str">
        <f t="shared" si="100"/>
        <v>319</v>
      </c>
      <c r="N351" s="31">
        <f t="shared" si="101"/>
        <v>0</v>
      </c>
      <c r="O351" s="31">
        <f t="shared" si="102"/>
        <v>0</v>
      </c>
      <c r="P351" s="31">
        <f t="shared" si="103"/>
        <v>0</v>
      </c>
      <c r="Q351" s="31">
        <f t="shared" si="104"/>
        <v>0</v>
      </c>
      <c r="R351" s="31">
        <f t="shared" si="105"/>
        <v>0</v>
      </c>
      <c r="S351" s="58"/>
      <c r="T351" s="31">
        <f t="shared" si="106"/>
        <v>0</v>
      </c>
      <c r="U351" s="332"/>
      <c r="V351" s="199"/>
      <c r="W351" s="56"/>
      <c r="X351" s="20" t="str">
        <f t="shared" si="107"/>
        <v/>
      </c>
      <c r="Y351" s="31" t="str">
        <f t="shared" si="95"/>
        <v/>
      </c>
      <c r="Z351" s="31" t="str">
        <f t="shared" si="96"/>
        <v/>
      </c>
      <c r="AA351" s="31" t="str">
        <f t="shared" si="91"/>
        <v/>
      </c>
      <c r="AB351" s="31" t="str">
        <f t="shared" si="110"/>
        <v/>
      </c>
      <c r="AC351" s="31" t="str">
        <f t="shared" si="97"/>
        <v/>
      </c>
      <c r="AD351" s="58"/>
      <c r="AE351" s="31">
        <f t="shared" si="98"/>
        <v>0</v>
      </c>
      <c r="AF351" s="332"/>
      <c r="AG351" s="57"/>
    </row>
    <row r="352" spans="1:33" x14ac:dyDescent="0.2">
      <c r="A352" s="56"/>
      <c r="B352" s="20" t="str">
        <f t="shared" si="99"/>
        <v>320</v>
      </c>
      <c r="C352" s="31">
        <f t="shared" si="108"/>
        <v>0</v>
      </c>
      <c r="D352" s="31">
        <f t="shared" si="92"/>
        <v>0</v>
      </c>
      <c r="E352" s="31">
        <f t="shared" si="90"/>
        <v>0</v>
      </c>
      <c r="F352" s="31">
        <f t="shared" si="109"/>
        <v>0</v>
      </c>
      <c r="G352" s="31">
        <f t="shared" si="93"/>
        <v>0</v>
      </c>
      <c r="H352" s="58"/>
      <c r="I352" s="31">
        <f t="shared" si="94"/>
        <v>0</v>
      </c>
      <c r="J352" s="332"/>
      <c r="K352" s="57"/>
      <c r="L352" s="199"/>
      <c r="M352" s="20" t="str">
        <f t="shared" si="100"/>
        <v>320</v>
      </c>
      <c r="N352" s="31">
        <f t="shared" si="101"/>
        <v>0</v>
      </c>
      <c r="O352" s="31">
        <f t="shared" si="102"/>
        <v>0</v>
      </c>
      <c r="P352" s="31">
        <f t="shared" si="103"/>
        <v>0</v>
      </c>
      <c r="Q352" s="31">
        <f t="shared" si="104"/>
        <v>0</v>
      </c>
      <c r="R352" s="31">
        <f t="shared" si="105"/>
        <v>0</v>
      </c>
      <c r="S352" s="58"/>
      <c r="T352" s="31">
        <f t="shared" si="106"/>
        <v>0</v>
      </c>
      <c r="U352" s="332"/>
      <c r="V352" s="199"/>
      <c r="W352" s="56"/>
      <c r="X352" s="20" t="str">
        <f t="shared" si="107"/>
        <v/>
      </c>
      <c r="Y352" s="31" t="str">
        <f t="shared" si="95"/>
        <v/>
      </c>
      <c r="Z352" s="31" t="str">
        <f t="shared" si="96"/>
        <v/>
      </c>
      <c r="AA352" s="31" t="str">
        <f t="shared" si="91"/>
        <v/>
      </c>
      <c r="AB352" s="31" t="str">
        <f t="shared" si="110"/>
        <v/>
      </c>
      <c r="AC352" s="31" t="str">
        <f t="shared" si="97"/>
        <v/>
      </c>
      <c r="AD352" s="58"/>
      <c r="AE352" s="31">
        <f t="shared" si="98"/>
        <v>0</v>
      </c>
      <c r="AF352" s="332"/>
      <c r="AG352" s="57"/>
    </row>
    <row r="353" spans="1:33" x14ac:dyDescent="0.2">
      <c r="A353" s="56"/>
      <c r="B353" s="20" t="str">
        <f t="shared" si="99"/>
        <v>321</v>
      </c>
      <c r="C353" s="31">
        <f t="shared" si="108"/>
        <v>0</v>
      </c>
      <c r="D353" s="31">
        <f t="shared" si="92"/>
        <v>0</v>
      </c>
      <c r="E353" s="31">
        <f t="shared" ref="E353:E392" si="111">IF(B353="","",IF(VALUE(B353)=(E$19*E$17),C353-F353-H353,0))</f>
        <v>0</v>
      </c>
      <c r="F353" s="31">
        <f t="shared" si="109"/>
        <v>0</v>
      </c>
      <c r="G353" s="31">
        <f t="shared" si="93"/>
        <v>0</v>
      </c>
      <c r="H353" s="58"/>
      <c r="I353" s="31">
        <f t="shared" si="94"/>
        <v>0</v>
      </c>
      <c r="J353" s="332"/>
      <c r="K353" s="57"/>
      <c r="L353" s="199"/>
      <c r="M353" s="20" t="str">
        <f t="shared" si="100"/>
        <v>321</v>
      </c>
      <c r="N353" s="31">
        <f t="shared" si="101"/>
        <v>0</v>
      </c>
      <c r="O353" s="31">
        <f t="shared" si="102"/>
        <v>0</v>
      </c>
      <c r="P353" s="31">
        <f t="shared" si="103"/>
        <v>0</v>
      </c>
      <c r="Q353" s="31">
        <f t="shared" si="104"/>
        <v>0</v>
      </c>
      <c r="R353" s="31">
        <f t="shared" si="105"/>
        <v>0</v>
      </c>
      <c r="S353" s="58"/>
      <c r="T353" s="31">
        <f t="shared" si="106"/>
        <v>0</v>
      </c>
      <c r="U353" s="332"/>
      <c r="V353" s="199"/>
      <c r="W353" s="56"/>
      <c r="X353" s="20" t="str">
        <f t="shared" si="107"/>
        <v/>
      </c>
      <c r="Y353" s="31" t="str">
        <f t="shared" si="95"/>
        <v/>
      </c>
      <c r="Z353" s="31" t="str">
        <f t="shared" si="96"/>
        <v/>
      </c>
      <c r="AA353" s="31" t="str">
        <f t="shared" ref="AA353:AA392" si="112">IF(X353="","",IF(VALUE(X353)=(AA$19*AA$17),Y353-AB353-AD353,0))</f>
        <v/>
      </c>
      <c r="AB353" s="31" t="str">
        <f t="shared" si="110"/>
        <v/>
      </c>
      <c r="AC353" s="31" t="str">
        <f t="shared" si="97"/>
        <v/>
      </c>
      <c r="AD353" s="58"/>
      <c r="AE353" s="31">
        <f t="shared" si="98"/>
        <v>0</v>
      </c>
      <c r="AF353" s="332"/>
      <c r="AG353" s="57"/>
    </row>
    <row r="354" spans="1:33" x14ac:dyDescent="0.2">
      <c r="A354" s="56"/>
      <c r="B354" s="20" t="str">
        <f t="shared" si="99"/>
        <v>322</v>
      </c>
      <c r="C354" s="31">
        <f t="shared" si="108"/>
        <v>0</v>
      </c>
      <c r="D354" s="31">
        <f t="shared" ref="D354:D392" si="113">IF(B354="","",IF(AND(C354&gt;0,((1+E$15/E$17)*C354)&gt;=E$18),E$18,IF(C354&gt;0,(1+(E$15/E$17))*C354,0)))</f>
        <v>0</v>
      </c>
      <c r="E354" s="31">
        <f t="shared" si="111"/>
        <v>0</v>
      </c>
      <c r="F354" s="31">
        <f t="shared" si="109"/>
        <v>0</v>
      </c>
      <c r="G354" s="31">
        <f t="shared" ref="G354:G392" si="114">IF(B354="","",IF(C354&gt;0,(C354*(E$15/E$17)),0))</f>
        <v>0</v>
      </c>
      <c r="H354" s="58"/>
      <c r="I354" s="31">
        <f t="shared" ref="I354:I392" si="115">IF(I353&lt;0.1,0,C354-E354-F354-H354)</f>
        <v>0</v>
      </c>
      <c r="J354" s="332"/>
      <c r="K354" s="57"/>
      <c r="L354" s="199"/>
      <c r="M354" s="20" t="str">
        <f t="shared" si="100"/>
        <v>322</v>
      </c>
      <c r="N354" s="31">
        <f t="shared" si="101"/>
        <v>0</v>
      </c>
      <c r="O354" s="31">
        <f t="shared" si="102"/>
        <v>0</v>
      </c>
      <c r="P354" s="31">
        <f t="shared" si="103"/>
        <v>0</v>
      </c>
      <c r="Q354" s="31">
        <f t="shared" si="104"/>
        <v>0</v>
      </c>
      <c r="R354" s="31">
        <f t="shared" si="105"/>
        <v>0</v>
      </c>
      <c r="S354" s="58"/>
      <c r="T354" s="31">
        <f t="shared" si="106"/>
        <v>0</v>
      </c>
      <c r="U354" s="332"/>
      <c r="V354" s="199"/>
      <c r="W354" s="56"/>
      <c r="X354" s="20" t="str">
        <f t="shared" si="107"/>
        <v/>
      </c>
      <c r="Y354" s="31" t="str">
        <f t="shared" ref="Y354:Y389" si="116">IF(X354="","",IF(Y353-AA353-AB353-AD353&gt;0,Y353-AA353-AB353-AD353, 0))</f>
        <v/>
      </c>
      <c r="Z354" s="31" t="str">
        <f t="shared" ref="Z354:Z392" si="117">IF(X354="","",IF(AND(Y354&gt;0,((1+AA$15/AA$17)*Y354)&gt;=AA$18),AA$18,IF(Y354&gt;0,(1+(AA$15/AA$17))*Y354,0)))</f>
        <v/>
      </c>
      <c r="AA354" s="31" t="str">
        <f t="shared" si="112"/>
        <v/>
      </c>
      <c r="AB354" s="31" t="str">
        <f t="shared" si="110"/>
        <v/>
      </c>
      <c r="AC354" s="31" t="str">
        <f t="shared" ref="AC354:AC392" si="118">IF(X354="","",IF(Y354&gt;0,(Y354*(AA$15/AA$17)),0))</f>
        <v/>
      </c>
      <c r="AD354" s="58"/>
      <c r="AE354" s="31">
        <f t="shared" ref="AE354:AE389" si="119">IF(AE353&lt;0.1,0,Y354-AA354-AB354-AD354)</f>
        <v>0</v>
      </c>
      <c r="AF354" s="332"/>
      <c r="AG354" s="57"/>
    </row>
    <row r="355" spans="1:33" x14ac:dyDescent="0.2">
      <c r="A355" s="56"/>
      <c r="B355" s="20" t="str">
        <f t="shared" ref="B355:B392" si="120">IF(B354&lt;&gt;"",IF(VALUE(B354)&lt;H$14,TEXT(VALUE(B354)+1,0),""),"")</f>
        <v>323</v>
      </c>
      <c r="C355" s="31">
        <f t="shared" si="108"/>
        <v>0</v>
      </c>
      <c r="D355" s="31">
        <f t="shared" si="113"/>
        <v>0</v>
      </c>
      <c r="E355" s="31">
        <f t="shared" si="111"/>
        <v>0</v>
      </c>
      <c r="F355" s="31">
        <f t="shared" si="109"/>
        <v>0</v>
      </c>
      <c r="G355" s="31">
        <f t="shared" si="114"/>
        <v>0</v>
      </c>
      <c r="H355" s="58"/>
      <c r="I355" s="31">
        <f t="shared" si="115"/>
        <v>0</v>
      </c>
      <c r="J355" s="332"/>
      <c r="K355" s="57"/>
      <c r="L355" s="199"/>
      <c r="M355" s="20" t="str">
        <f t="shared" ref="M355:M392" si="121">IF(M354&lt;&gt;"",IF(VALUE(M354)&lt;S$14,TEXT(VALUE(M354)+1,0),""),"")</f>
        <v>323</v>
      </c>
      <c r="N355" s="31">
        <f t="shared" ref="N355:N392" si="122">IF(M355="","",IF(N354-P354-Q354-S354&gt;0,N354-P354-Q354-S354, 0))</f>
        <v>0</v>
      </c>
      <c r="O355" s="31">
        <f t="shared" ref="O355:O392" si="123">IF(M355="","",IF(AND(N355&gt;0,((1+P$15/P$17)*N355)&gt;=P$18),P$18,IF(N355&gt;0,(1+(P$15/P$17))*N355,0)))</f>
        <v>0</v>
      </c>
      <c r="P355" s="31">
        <f t="shared" ref="P355:P392" si="124">IF(M355="","",IF(VALUE(M355)=(P$19*P$17),N355-Q355-S355,0))</f>
        <v>0</v>
      </c>
      <c r="Q355" s="31">
        <f t="shared" ref="Q355:Q392" si="125">IF(M355="","",O355-R355)</f>
        <v>0</v>
      </c>
      <c r="R355" s="31">
        <f t="shared" ref="R355:R392" si="126">IF(M355="","",IF(N355&gt;0,(N355*(P$15/P$17)),0))</f>
        <v>0</v>
      </c>
      <c r="S355" s="58"/>
      <c r="T355" s="31">
        <f t="shared" ref="T355:T392" si="127">IF(T354&lt;0.1,0,N355-P355-Q355-S355)</f>
        <v>0</v>
      </c>
      <c r="U355" s="332"/>
      <c r="V355" s="199"/>
      <c r="W355" s="56"/>
      <c r="X355" s="20" t="str">
        <f t="shared" ref="X355:X392" si="128">IF(X354&lt;&gt;"",IF(VALUE(X354)&lt;AD$14,TEXT(VALUE(X354)+1,0),""),"")</f>
        <v/>
      </c>
      <c r="Y355" s="31" t="str">
        <f t="shared" si="116"/>
        <v/>
      </c>
      <c r="Z355" s="31" t="str">
        <f t="shared" si="117"/>
        <v/>
      </c>
      <c r="AA355" s="31" t="str">
        <f t="shared" si="112"/>
        <v/>
      </c>
      <c r="AB355" s="31" t="str">
        <f t="shared" si="110"/>
        <v/>
      </c>
      <c r="AC355" s="31" t="str">
        <f t="shared" si="118"/>
        <v/>
      </c>
      <c r="AD355" s="58"/>
      <c r="AE355" s="31">
        <f t="shared" si="119"/>
        <v>0</v>
      </c>
      <c r="AF355" s="332"/>
      <c r="AG355" s="57"/>
    </row>
    <row r="356" spans="1:33" x14ac:dyDescent="0.2">
      <c r="A356" s="56"/>
      <c r="B356" s="20" t="str">
        <f t="shared" si="120"/>
        <v>324</v>
      </c>
      <c r="C356" s="31">
        <f t="shared" si="108"/>
        <v>0</v>
      </c>
      <c r="D356" s="31">
        <f t="shared" si="113"/>
        <v>0</v>
      </c>
      <c r="E356" s="31">
        <f t="shared" si="111"/>
        <v>0</v>
      </c>
      <c r="F356" s="31">
        <f t="shared" si="109"/>
        <v>0</v>
      </c>
      <c r="G356" s="31">
        <f t="shared" si="114"/>
        <v>0</v>
      </c>
      <c r="H356" s="58"/>
      <c r="I356" s="31">
        <f t="shared" si="115"/>
        <v>0</v>
      </c>
      <c r="J356" s="332"/>
      <c r="K356" s="57"/>
      <c r="L356" s="199"/>
      <c r="M356" s="20" t="str">
        <f t="shared" si="121"/>
        <v>324</v>
      </c>
      <c r="N356" s="31">
        <f t="shared" si="122"/>
        <v>0</v>
      </c>
      <c r="O356" s="31">
        <f t="shared" si="123"/>
        <v>0</v>
      </c>
      <c r="P356" s="31">
        <f t="shared" si="124"/>
        <v>0</v>
      </c>
      <c r="Q356" s="31">
        <f t="shared" si="125"/>
        <v>0</v>
      </c>
      <c r="R356" s="31">
        <f t="shared" si="126"/>
        <v>0</v>
      </c>
      <c r="S356" s="58"/>
      <c r="T356" s="31">
        <f t="shared" si="127"/>
        <v>0</v>
      </c>
      <c r="U356" s="332"/>
      <c r="V356" s="199"/>
      <c r="W356" s="56"/>
      <c r="X356" s="20" t="str">
        <f t="shared" si="128"/>
        <v/>
      </c>
      <c r="Y356" s="31" t="str">
        <f t="shared" si="116"/>
        <v/>
      </c>
      <c r="Z356" s="31" t="str">
        <f t="shared" si="117"/>
        <v/>
      </c>
      <c r="AA356" s="31" t="str">
        <f t="shared" si="112"/>
        <v/>
      </c>
      <c r="AB356" s="31" t="str">
        <f t="shared" si="110"/>
        <v/>
      </c>
      <c r="AC356" s="31" t="str">
        <f t="shared" si="118"/>
        <v/>
      </c>
      <c r="AD356" s="58"/>
      <c r="AE356" s="31">
        <f t="shared" si="119"/>
        <v>0</v>
      </c>
      <c r="AF356" s="332"/>
      <c r="AG356" s="57"/>
    </row>
    <row r="357" spans="1:33" x14ac:dyDescent="0.2">
      <c r="A357" s="56"/>
      <c r="B357" s="20" t="str">
        <f t="shared" si="120"/>
        <v>325</v>
      </c>
      <c r="C357" s="31">
        <f t="shared" si="108"/>
        <v>0</v>
      </c>
      <c r="D357" s="31">
        <f t="shared" si="113"/>
        <v>0</v>
      </c>
      <c r="E357" s="31">
        <f t="shared" si="111"/>
        <v>0</v>
      </c>
      <c r="F357" s="31">
        <f t="shared" si="109"/>
        <v>0</v>
      </c>
      <c r="G357" s="31">
        <f t="shared" si="114"/>
        <v>0</v>
      </c>
      <c r="H357" s="58"/>
      <c r="I357" s="31">
        <f t="shared" si="115"/>
        <v>0</v>
      </c>
      <c r="J357" s="332"/>
      <c r="K357" s="57"/>
      <c r="L357" s="199"/>
      <c r="M357" s="20" t="str">
        <f t="shared" si="121"/>
        <v>325</v>
      </c>
      <c r="N357" s="31">
        <f t="shared" si="122"/>
        <v>0</v>
      </c>
      <c r="O357" s="31">
        <f t="shared" si="123"/>
        <v>0</v>
      </c>
      <c r="P357" s="31">
        <f t="shared" si="124"/>
        <v>0</v>
      </c>
      <c r="Q357" s="31">
        <f t="shared" si="125"/>
        <v>0</v>
      </c>
      <c r="R357" s="31">
        <f t="shared" si="126"/>
        <v>0</v>
      </c>
      <c r="S357" s="58"/>
      <c r="T357" s="31">
        <f t="shared" si="127"/>
        <v>0</v>
      </c>
      <c r="U357" s="332"/>
      <c r="V357" s="199"/>
      <c r="W357" s="56"/>
      <c r="X357" s="20" t="str">
        <f t="shared" si="128"/>
        <v/>
      </c>
      <c r="Y357" s="31" t="str">
        <f t="shared" si="116"/>
        <v/>
      </c>
      <c r="Z357" s="31" t="str">
        <f t="shared" si="117"/>
        <v/>
      </c>
      <c r="AA357" s="31" t="str">
        <f t="shared" si="112"/>
        <v/>
      </c>
      <c r="AB357" s="31" t="str">
        <f t="shared" si="110"/>
        <v/>
      </c>
      <c r="AC357" s="31" t="str">
        <f t="shared" si="118"/>
        <v/>
      </c>
      <c r="AD357" s="58"/>
      <c r="AE357" s="31">
        <f t="shared" si="119"/>
        <v>0</v>
      </c>
      <c r="AF357" s="332"/>
      <c r="AG357" s="57"/>
    </row>
    <row r="358" spans="1:33" x14ac:dyDescent="0.2">
      <c r="A358" s="56"/>
      <c r="B358" s="20" t="str">
        <f t="shared" si="120"/>
        <v>326</v>
      </c>
      <c r="C358" s="31">
        <f t="shared" si="108"/>
        <v>0</v>
      </c>
      <c r="D358" s="31">
        <f t="shared" si="113"/>
        <v>0</v>
      </c>
      <c r="E358" s="31">
        <f t="shared" si="111"/>
        <v>0</v>
      </c>
      <c r="F358" s="31">
        <f t="shared" si="109"/>
        <v>0</v>
      </c>
      <c r="G358" s="31">
        <f t="shared" si="114"/>
        <v>0</v>
      </c>
      <c r="H358" s="58"/>
      <c r="I358" s="31">
        <f t="shared" si="115"/>
        <v>0</v>
      </c>
      <c r="J358" s="332"/>
      <c r="K358" s="57"/>
      <c r="L358" s="199"/>
      <c r="M358" s="20" t="str">
        <f t="shared" si="121"/>
        <v>326</v>
      </c>
      <c r="N358" s="31">
        <f t="shared" si="122"/>
        <v>0</v>
      </c>
      <c r="O358" s="31">
        <f t="shared" si="123"/>
        <v>0</v>
      </c>
      <c r="P358" s="31">
        <f t="shared" si="124"/>
        <v>0</v>
      </c>
      <c r="Q358" s="31">
        <f t="shared" si="125"/>
        <v>0</v>
      </c>
      <c r="R358" s="31">
        <f t="shared" si="126"/>
        <v>0</v>
      </c>
      <c r="S358" s="58"/>
      <c r="T358" s="31">
        <f t="shared" si="127"/>
        <v>0</v>
      </c>
      <c r="U358" s="332"/>
      <c r="V358" s="199"/>
      <c r="W358" s="56"/>
      <c r="X358" s="20" t="str">
        <f t="shared" si="128"/>
        <v/>
      </c>
      <c r="Y358" s="31" t="str">
        <f t="shared" si="116"/>
        <v/>
      </c>
      <c r="Z358" s="31" t="str">
        <f t="shared" si="117"/>
        <v/>
      </c>
      <c r="AA358" s="31" t="str">
        <f t="shared" si="112"/>
        <v/>
      </c>
      <c r="AB358" s="31" t="str">
        <f t="shared" si="110"/>
        <v/>
      </c>
      <c r="AC358" s="31" t="str">
        <f t="shared" si="118"/>
        <v/>
      </c>
      <c r="AD358" s="58"/>
      <c r="AE358" s="31">
        <f t="shared" si="119"/>
        <v>0</v>
      </c>
      <c r="AF358" s="332"/>
      <c r="AG358" s="57"/>
    </row>
    <row r="359" spans="1:33" x14ac:dyDescent="0.2">
      <c r="A359" s="56"/>
      <c r="B359" s="20" t="str">
        <f t="shared" si="120"/>
        <v>327</v>
      </c>
      <c r="C359" s="31">
        <f t="shared" si="108"/>
        <v>0</v>
      </c>
      <c r="D359" s="31">
        <f t="shared" si="113"/>
        <v>0</v>
      </c>
      <c r="E359" s="31">
        <f t="shared" si="111"/>
        <v>0</v>
      </c>
      <c r="F359" s="31">
        <f t="shared" si="109"/>
        <v>0</v>
      </c>
      <c r="G359" s="31">
        <f t="shared" si="114"/>
        <v>0</v>
      </c>
      <c r="H359" s="58"/>
      <c r="I359" s="31">
        <f t="shared" si="115"/>
        <v>0</v>
      </c>
      <c r="J359" s="332"/>
      <c r="K359" s="57"/>
      <c r="L359" s="199"/>
      <c r="M359" s="20" t="str">
        <f t="shared" si="121"/>
        <v>327</v>
      </c>
      <c r="N359" s="31">
        <f t="shared" si="122"/>
        <v>0</v>
      </c>
      <c r="O359" s="31">
        <f t="shared" si="123"/>
        <v>0</v>
      </c>
      <c r="P359" s="31">
        <f t="shared" si="124"/>
        <v>0</v>
      </c>
      <c r="Q359" s="31">
        <f t="shared" si="125"/>
        <v>0</v>
      </c>
      <c r="R359" s="31">
        <f t="shared" si="126"/>
        <v>0</v>
      </c>
      <c r="S359" s="58"/>
      <c r="T359" s="31">
        <f t="shared" si="127"/>
        <v>0</v>
      </c>
      <c r="U359" s="332"/>
      <c r="V359" s="199"/>
      <c r="W359" s="56"/>
      <c r="X359" s="20" t="str">
        <f t="shared" si="128"/>
        <v/>
      </c>
      <c r="Y359" s="31" t="str">
        <f t="shared" si="116"/>
        <v/>
      </c>
      <c r="Z359" s="31" t="str">
        <f t="shared" si="117"/>
        <v/>
      </c>
      <c r="AA359" s="31" t="str">
        <f t="shared" si="112"/>
        <v/>
      </c>
      <c r="AB359" s="31" t="str">
        <f t="shared" si="110"/>
        <v/>
      </c>
      <c r="AC359" s="31" t="str">
        <f t="shared" si="118"/>
        <v/>
      </c>
      <c r="AD359" s="58"/>
      <c r="AE359" s="31">
        <f t="shared" si="119"/>
        <v>0</v>
      </c>
      <c r="AF359" s="332"/>
      <c r="AG359" s="57"/>
    </row>
    <row r="360" spans="1:33" x14ac:dyDescent="0.2">
      <c r="A360" s="56"/>
      <c r="B360" s="20" t="str">
        <f t="shared" si="120"/>
        <v>328</v>
      </c>
      <c r="C360" s="31">
        <f t="shared" si="108"/>
        <v>0</v>
      </c>
      <c r="D360" s="31">
        <f t="shared" si="113"/>
        <v>0</v>
      </c>
      <c r="E360" s="31">
        <f t="shared" si="111"/>
        <v>0</v>
      </c>
      <c r="F360" s="31">
        <f t="shared" si="109"/>
        <v>0</v>
      </c>
      <c r="G360" s="31">
        <f t="shared" si="114"/>
        <v>0</v>
      </c>
      <c r="H360" s="58"/>
      <c r="I360" s="31">
        <f t="shared" si="115"/>
        <v>0</v>
      </c>
      <c r="J360" s="332"/>
      <c r="K360" s="57"/>
      <c r="L360" s="199"/>
      <c r="M360" s="20" t="str">
        <f t="shared" si="121"/>
        <v>328</v>
      </c>
      <c r="N360" s="31">
        <f t="shared" si="122"/>
        <v>0</v>
      </c>
      <c r="O360" s="31">
        <f t="shared" si="123"/>
        <v>0</v>
      </c>
      <c r="P360" s="31">
        <f t="shared" si="124"/>
        <v>0</v>
      </c>
      <c r="Q360" s="31">
        <f t="shared" si="125"/>
        <v>0</v>
      </c>
      <c r="R360" s="31">
        <f t="shared" si="126"/>
        <v>0</v>
      </c>
      <c r="S360" s="58"/>
      <c r="T360" s="31">
        <f t="shared" si="127"/>
        <v>0</v>
      </c>
      <c r="U360" s="332"/>
      <c r="V360" s="199"/>
      <c r="W360" s="56"/>
      <c r="X360" s="20" t="str">
        <f t="shared" si="128"/>
        <v/>
      </c>
      <c r="Y360" s="31" t="str">
        <f t="shared" si="116"/>
        <v/>
      </c>
      <c r="Z360" s="31" t="str">
        <f t="shared" si="117"/>
        <v/>
      </c>
      <c r="AA360" s="31" t="str">
        <f t="shared" si="112"/>
        <v/>
      </c>
      <c r="AB360" s="31" t="str">
        <f t="shared" si="110"/>
        <v/>
      </c>
      <c r="AC360" s="31" t="str">
        <f t="shared" si="118"/>
        <v/>
      </c>
      <c r="AD360" s="58"/>
      <c r="AE360" s="31">
        <f t="shared" si="119"/>
        <v>0</v>
      </c>
      <c r="AF360" s="332"/>
      <c r="AG360" s="57"/>
    </row>
    <row r="361" spans="1:33" x14ac:dyDescent="0.2">
      <c r="A361" s="56"/>
      <c r="B361" s="20" t="str">
        <f t="shared" si="120"/>
        <v>329</v>
      </c>
      <c r="C361" s="31">
        <f t="shared" si="108"/>
        <v>0</v>
      </c>
      <c r="D361" s="31">
        <f t="shared" si="113"/>
        <v>0</v>
      </c>
      <c r="E361" s="31">
        <f t="shared" si="111"/>
        <v>0</v>
      </c>
      <c r="F361" s="31">
        <f t="shared" si="109"/>
        <v>0</v>
      </c>
      <c r="G361" s="31">
        <f t="shared" si="114"/>
        <v>0</v>
      </c>
      <c r="H361" s="58"/>
      <c r="I361" s="31">
        <f t="shared" si="115"/>
        <v>0</v>
      </c>
      <c r="J361" s="332"/>
      <c r="K361" s="57"/>
      <c r="L361" s="199"/>
      <c r="M361" s="20" t="str">
        <f t="shared" si="121"/>
        <v>329</v>
      </c>
      <c r="N361" s="31">
        <f t="shared" si="122"/>
        <v>0</v>
      </c>
      <c r="O361" s="31">
        <f t="shared" si="123"/>
        <v>0</v>
      </c>
      <c r="P361" s="31">
        <f t="shared" si="124"/>
        <v>0</v>
      </c>
      <c r="Q361" s="31">
        <f t="shared" si="125"/>
        <v>0</v>
      </c>
      <c r="R361" s="31">
        <f t="shared" si="126"/>
        <v>0</v>
      </c>
      <c r="S361" s="58"/>
      <c r="T361" s="31">
        <f t="shared" si="127"/>
        <v>0</v>
      </c>
      <c r="U361" s="332"/>
      <c r="V361" s="199"/>
      <c r="W361" s="56"/>
      <c r="X361" s="20" t="str">
        <f t="shared" si="128"/>
        <v/>
      </c>
      <c r="Y361" s="31" t="str">
        <f t="shared" si="116"/>
        <v/>
      </c>
      <c r="Z361" s="31" t="str">
        <f t="shared" si="117"/>
        <v/>
      </c>
      <c r="AA361" s="31" t="str">
        <f t="shared" si="112"/>
        <v/>
      </c>
      <c r="AB361" s="31" t="str">
        <f t="shared" si="110"/>
        <v/>
      </c>
      <c r="AC361" s="31" t="str">
        <f t="shared" si="118"/>
        <v/>
      </c>
      <c r="AD361" s="58"/>
      <c r="AE361" s="31">
        <f t="shared" si="119"/>
        <v>0</v>
      </c>
      <c r="AF361" s="332"/>
      <c r="AG361" s="57"/>
    </row>
    <row r="362" spans="1:33" x14ac:dyDescent="0.2">
      <c r="A362" s="56"/>
      <c r="B362" s="20" t="str">
        <f t="shared" si="120"/>
        <v>330</v>
      </c>
      <c r="C362" s="31">
        <f t="shared" si="108"/>
        <v>0</v>
      </c>
      <c r="D362" s="31">
        <f t="shared" si="113"/>
        <v>0</v>
      </c>
      <c r="E362" s="31">
        <f t="shared" si="111"/>
        <v>0</v>
      </c>
      <c r="F362" s="31">
        <f t="shared" si="109"/>
        <v>0</v>
      </c>
      <c r="G362" s="31">
        <f t="shared" si="114"/>
        <v>0</v>
      </c>
      <c r="H362" s="58"/>
      <c r="I362" s="31">
        <f t="shared" si="115"/>
        <v>0</v>
      </c>
      <c r="J362" s="332"/>
      <c r="K362" s="57"/>
      <c r="L362" s="199"/>
      <c r="M362" s="20" t="str">
        <f t="shared" si="121"/>
        <v>330</v>
      </c>
      <c r="N362" s="31">
        <f t="shared" si="122"/>
        <v>0</v>
      </c>
      <c r="O362" s="31">
        <f t="shared" si="123"/>
        <v>0</v>
      </c>
      <c r="P362" s="31">
        <f t="shared" si="124"/>
        <v>0</v>
      </c>
      <c r="Q362" s="31">
        <f t="shared" si="125"/>
        <v>0</v>
      </c>
      <c r="R362" s="31">
        <f t="shared" si="126"/>
        <v>0</v>
      </c>
      <c r="S362" s="58"/>
      <c r="T362" s="31">
        <f t="shared" si="127"/>
        <v>0</v>
      </c>
      <c r="U362" s="332"/>
      <c r="V362" s="199"/>
      <c r="W362" s="56"/>
      <c r="X362" s="20" t="str">
        <f t="shared" si="128"/>
        <v/>
      </c>
      <c r="Y362" s="31" t="str">
        <f t="shared" si="116"/>
        <v/>
      </c>
      <c r="Z362" s="31" t="str">
        <f t="shared" si="117"/>
        <v/>
      </c>
      <c r="AA362" s="31" t="str">
        <f t="shared" si="112"/>
        <v/>
      </c>
      <c r="AB362" s="31" t="str">
        <f t="shared" si="110"/>
        <v/>
      </c>
      <c r="AC362" s="31" t="str">
        <f t="shared" si="118"/>
        <v/>
      </c>
      <c r="AD362" s="58"/>
      <c r="AE362" s="31">
        <f t="shared" si="119"/>
        <v>0</v>
      </c>
      <c r="AF362" s="332"/>
      <c r="AG362" s="57"/>
    </row>
    <row r="363" spans="1:33" x14ac:dyDescent="0.2">
      <c r="A363" s="56"/>
      <c r="B363" s="20" t="str">
        <f t="shared" si="120"/>
        <v>331</v>
      </c>
      <c r="C363" s="31">
        <f t="shared" si="108"/>
        <v>0</v>
      </c>
      <c r="D363" s="31">
        <f t="shared" si="113"/>
        <v>0</v>
      </c>
      <c r="E363" s="31">
        <f t="shared" si="111"/>
        <v>0</v>
      </c>
      <c r="F363" s="31">
        <f t="shared" si="109"/>
        <v>0</v>
      </c>
      <c r="G363" s="31">
        <f t="shared" si="114"/>
        <v>0</v>
      </c>
      <c r="H363" s="58"/>
      <c r="I363" s="31">
        <f t="shared" si="115"/>
        <v>0</v>
      </c>
      <c r="J363" s="332"/>
      <c r="K363" s="57"/>
      <c r="L363" s="199"/>
      <c r="M363" s="20" t="str">
        <f t="shared" si="121"/>
        <v>331</v>
      </c>
      <c r="N363" s="31">
        <f t="shared" si="122"/>
        <v>0</v>
      </c>
      <c r="O363" s="31">
        <f t="shared" si="123"/>
        <v>0</v>
      </c>
      <c r="P363" s="31">
        <f t="shared" si="124"/>
        <v>0</v>
      </c>
      <c r="Q363" s="31">
        <f t="shared" si="125"/>
        <v>0</v>
      </c>
      <c r="R363" s="31">
        <f t="shared" si="126"/>
        <v>0</v>
      </c>
      <c r="S363" s="58"/>
      <c r="T363" s="31">
        <f t="shared" si="127"/>
        <v>0</v>
      </c>
      <c r="U363" s="332"/>
      <c r="V363" s="199"/>
      <c r="W363" s="56"/>
      <c r="X363" s="20" t="str">
        <f t="shared" si="128"/>
        <v/>
      </c>
      <c r="Y363" s="31" t="str">
        <f t="shared" si="116"/>
        <v/>
      </c>
      <c r="Z363" s="31" t="str">
        <f t="shared" si="117"/>
        <v/>
      </c>
      <c r="AA363" s="31" t="str">
        <f t="shared" si="112"/>
        <v/>
      </c>
      <c r="AB363" s="31" t="str">
        <f t="shared" si="110"/>
        <v/>
      </c>
      <c r="AC363" s="31" t="str">
        <f t="shared" si="118"/>
        <v/>
      </c>
      <c r="AD363" s="58"/>
      <c r="AE363" s="31">
        <f t="shared" si="119"/>
        <v>0</v>
      </c>
      <c r="AF363" s="332"/>
      <c r="AG363" s="57"/>
    </row>
    <row r="364" spans="1:33" x14ac:dyDescent="0.2">
      <c r="A364" s="56"/>
      <c r="B364" s="20" t="str">
        <f t="shared" si="120"/>
        <v>332</v>
      </c>
      <c r="C364" s="31">
        <f t="shared" si="108"/>
        <v>0</v>
      </c>
      <c r="D364" s="31">
        <f t="shared" si="113"/>
        <v>0</v>
      </c>
      <c r="E364" s="31">
        <f t="shared" si="111"/>
        <v>0</v>
      </c>
      <c r="F364" s="31">
        <f t="shared" si="109"/>
        <v>0</v>
      </c>
      <c r="G364" s="31">
        <f t="shared" si="114"/>
        <v>0</v>
      </c>
      <c r="H364" s="58"/>
      <c r="I364" s="31">
        <f t="shared" si="115"/>
        <v>0</v>
      </c>
      <c r="J364" s="332"/>
      <c r="K364" s="57"/>
      <c r="L364" s="199"/>
      <c r="M364" s="20" t="str">
        <f t="shared" si="121"/>
        <v>332</v>
      </c>
      <c r="N364" s="31">
        <f t="shared" si="122"/>
        <v>0</v>
      </c>
      <c r="O364" s="31">
        <f t="shared" si="123"/>
        <v>0</v>
      </c>
      <c r="P364" s="31">
        <f t="shared" si="124"/>
        <v>0</v>
      </c>
      <c r="Q364" s="31">
        <f t="shared" si="125"/>
        <v>0</v>
      </c>
      <c r="R364" s="31">
        <f t="shared" si="126"/>
        <v>0</v>
      </c>
      <c r="S364" s="58"/>
      <c r="T364" s="31">
        <f t="shared" si="127"/>
        <v>0</v>
      </c>
      <c r="U364" s="332"/>
      <c r="V364" s="199"/>
      <c r="W364" s="56"/>
      <c r="X364" s="20" t="str">
        <f t="shared" si="128"/>
        <v/>
      </c>
      <c r="Y364" s="31" t="str">
        <f t="shared" si="116"/>
        <v/>
      </c>
      <c r="Z364" s="31" t="str">
        <f t="shared" si="117"/>
        <v/>
      </c>
      <c r="AA364" s="31" t="str">
        <f t="shared" si="112"/>
        <v/>
      </c>
      <c r="AB364" s="31" t="str">
        <f t="shared" si="110"/>
        <v/>
      </c>
      <c r="AC364" s="31" t="str">
        <f t="shared" si="118"/>
        <v/>
      </c>
      <c r="AD364" s="58"/>
      <c r="AE364" s="31">
        <f t="shared" si="119"/>
        <v>0</v>
      </c>
      <c r="AF364" s="332"/>
      <c r="AG364" s="57"/>
    </row>
    <row r="365" spans="1:33" x14ac:dyDescent="0.2">
      <c r="A365" s="56"/>
      <c r="B365" s="20" t="str">
        <f t="shared" si="120"/>
        <v>333</v>
      </c>
      <c r="C365" s="31">
        <f t="shared" si="108"/>
        <v>0</v>
      </c>
      <c r="D365" s="31">
        <f t="shared" si="113"/>
        <v>0</v>
      </c>
      <c r="E365" s="31">
        <f t="shared" si="111"/>
        <v>0</v>
      </c>
      <c r="F365" s="31">
        <f t="shared" si="109"/>
        <v>0</v>
      </c>
      <c r="G365" s="31">
        <f t="shared" si="114"/>
        <v>0</v>
      </c>
      <c r="H365" s="58"/>
      <c r="I365" s="31">
        <f t="shared" si="115"/>
        <v>0</v>
      </c>
      <c r="J365" s="332"/>
      <c r="K365" s="57"/>
      <c r="L365" s="199"/>
      <c r="M365" s="20" t="str">
        <f t="shared" si="121"/>
        <v>333</v>
      </c>
      <c r="N365" s="31">
        <f t="shared" si="122"/>
        <v>0</v>
      </c>
      <c r="O365" s="31">
        <f t="shared" si="123"/>
        <v>0</v>
      </c>
      <c r="P365" s="31">
        <f t="shared" si="124"/>
        <v>0</v>
      </c>
      <c r="Q365" s="31">
        <f t="shared" si="125"/>
        <v>0</v>
      </c>
      <c r="R365" s="31">
        <f t="shared" si="126"/>
        <v>0</v>
      </c>
      <c r="S365" s="58"/>
      <c r="T365" s="31">
        <f t="shared" si="127"/>
        <v>0</v>
      </c>
      <c r="U365" s="332"/>
      <c r="V365" s="199"/>
      <c r="W365" s="56"/>
      <c r="X365" s="20" t="str">
        <f t="shared" si="128"/>
        <v/>
      </c>
      <c r="Y365" s="31" t="str">
        <f t="shared" si="116"/>
        <v/>
      </c>
      <c r="Z365" s="31" t="str">
        <f t="shared" si="117"/>
        <v/>
      </c>
      <c r="AA365" s="31" t="str">
        <f t="shared" si="112"/>
        <v/>
      </c>
      <c r="AB365" s="31" t="str">
        <f t="shared" si="110"/>
        <v/>
      </c>
      <c r="AC365" s="31" t="str">
        <f t="shared" si="118"/>
        <v/>
      </c>
      <c r="AD365" s="58"/>
      <c r="AE365" s="31">
        <f t="shared" si="119"/>
        <v>0</v>
      </c>
      <c r="AF365" s="332"/>
      <c r="AG365" s="57"/>
    </row>
    <row r="366" spans="1:33" x14ac:dyDescent="0.2">
      <c r="A366" s="56"/>
      <c r="B366" s="20" t="str">
        <f t="shared" si="120"/>
        <v>334</v>
      </c>
      <c r="C366" s="31">
        <f t="shared" si="108"/>
        <v>0</v>
      </c>
      <c r="D366" s="31">
        <f t="shared" si="113"/>
        <v>0</v>
      </c>
      <c r="E366" s="31">
        <f t="shared" si="111"/>
        <v>0</v>
      </c>
      <c r="F366" s="31">
        <f t="shared" si="109"/>
        <v>0</v>
      </c>
      <c r="G366" s="31">
        <f t="shared" si="114"/>
        <v>0</v>
      </c>
      <c r="H366" s="58"/>
      <c r="I366" s="31">
        <f t="shared" si="115"/>
        <v>0</v>
      </c>
      <c r="J366" s="332"/>
      <c r="K366" s="57"/>
      <c r="L366" s="199"/>
      <c r="M366" s="20" t="str">
        <f t="shared" si="121"/>
        <v>334</v>
      </c>
      <c r="N366" s="31">
        <f t="shared" si="122"/>
        <v>0</v>
      </c>
      <c r="O366" s="31">
        <f t="shared" si="123"/>
        <v>0</v>
      </c>
      <c r="P366" s="31">
        <f t="shared" si="124"/>
        <v>0</v>
      </c>
      <c r="Q366" s="31">
        <f t="shared" si="125"/>
        <v>0</v>
      </c>
      <c r="R366" s="31">
        <f t="shared" si="126"/>
        <v>0</v>
      </c>
      <c r="S366" s="58"/>
      <c r="T366" s="31">
        <f t="shared" si="127"/>
        <v>0</v>
      </c>
      <c r="U366" s="332"/>
      <c r="V366" s="199"/>
      <c r="W366" s="56"/>
      <c r="X366" s="20" t="str">
        <f t="shared" si="128"/>
        <v/>
      </c>
      <c r="Y366" s="31" t="str">
        <f t="shared" si="116"/>
        <v/>
      </c>
      <c r="Z366" s="31" t="str">
        <f t="shared" si="117"/>
        <v/>
      </c>
      <c r="AA366" s="31" t="str">
        <f t="shared" si="112"/>
        <v/>
      </c>
      <c r="AB366" s="31" t="str">
        <f t="shared" si="110"/>
        <v/>
      </c>
      <c r="AC366" s="31" t="str">
        <f t="shared" si="118"/>
        <v/>
      </c>
      <c r="AD366" s="58"/>
      <c r="AE366" s="31">
        <f t="shared" si="119"/>
        <v>0</v>
      </c>
      <c r="AF366" s="332"/>
      <c r="AG366" s="57"/>
    </row>
    <row r="367" spans="1:33" x14ac:dyDescent="0.2">
      <c r="A367" s="56"/>
      <c r="B367" s="20" t="str">
        <f t="shared" si="120"/>
        <v>335</v>
      </c>
      <c r="C367" s="31">
        <f t="shared" si="108"/>
        <v>0</v>
      </c>
      <c r="D367" s="31">
        <f t="shared" si="113"/>
        <v>0</v>
      </c>
      <c r="E367" s="31">
        <f t="shared" si="111"/>
        <v>0</v>
      </c>
      <c r="F367" s="31">
        <f t="shared" si="109"/>
        <v>0</v>
      </c>
      <c r="G367" s="31">
        <f t="shared" si="114"/>
        <v>0</v>
      </c>
      <c r="H367" s="58"/>
      <c r="I367" s="31">
        <f t="shared" si="115"/>
        <v>0</v>
      </c>
      <c r="J367" s="332"/>
      <c r="K367" s="57"/>
      <c r="L367" s="199"/>
      <c r="M367" s="20" t="str">
        <f t="shared" si="121"/>
        <v>335</v>
      </c>
      <c r="N367" s="31">
        <f t="shared" si="122"/>
        <v>0</v>
      </c>
      <c r="O367" s="31">
        <f t="shared" si="123"/>
        <v>0</v>
      </c>
      <c r="P367" s="31">
        <f t="shared" si="124"/>
        <v>0</v>
      </c>
      <c r="Q367" s="31">
        <f t="shared" si="125"/>
        <v>0</v>
      </c>
      <c r="R367" s="31">
        <f t="shared" si="126"/>
        <v>0</v>
      </c>
      <c r="S367" s="58"/>
      <c r="T367" s="31">
        <f t="shared" si="127"/>
        <v>0</v>
      </c>
      <c r="U367" s="332"/>
      <c r="V367" s="199"/>
      <c r="W367" s="56"/>
      <c r="X367" s="20" t="str">
        <f t="shared" si="128"/>
        <v/>
      </c>
      <c r="Y367" s="31" t="str">
        <f t="shared" si="116"/>
        <v/>
      </c>
      <c r="Z367" s="31" t="str">
        <f t="shared" si="117"/>
        <v/>
      </c>
      <c r="AA367" s="31" t="str">
        <f t="shared" si="112"/>
        <v/>
      </c>
      <c r="AB367" s="31" t="str">
        <f t="shared" si="110"/>
        <v/>
      </c>
      <c r="AC367" s="31" t="str">
        <f t="shared" si="118"/>
        <v/>
      </c>
      <c r="AD367" s="58"/>
      <c r="AE367" s="31">
        <f t="shared" si="119"/>
        <v>0</v>
      </c>
      <c r="AF367" s="332"/>
      <c r="AG367" s="57"/>
    </row>
    <row r="368" spans="1:33" x14ac:dyDescent="0.2">
      <c r="A368" s="56"/>
      <c r="B368" s="20" t="str">
        <f t="shared" si="120"/>
        <v>336</v>
      </c>
      <c r="C368" s="31">
        <f t="shared" si="108"/>
        <v>0</v>
      </c>
      <c r="D368" s="31">
        <f t="shared" si="113"/>
        <v>0</v>
      </c>
      <c r="E368" s="31">
        <f t="shared" si="111"/>
        <v>0</v>
      </c>
      <c r="F368" s="31">
        <f t="shared" si="109"/>
        <v>0</v>
      </c>
      <c r="G368" s="31">
        <f t="shared" si="114"/>
        <v>0</v>
      </c>
      <c r="H368" s="58"/>
      <c r="I368" s="31">
        <f t="shared" si="115"/>
        <v>0</v>
      </c>
      <c r="J368" s="332"/>
      <c r="K368" s="57"/>
      <c r="L368" s="199"/>
      <c r="M368" s="20" t="str">
        <f t="shared" si="121"/>
        <v>336</v>
      </c>
      <c r="N368" s="31">
        <f t="shared" si="122"/>
        <v>0</v>
      </c>
      <c r="O368" s="31">
        <f t="shared" si="123"/>
        <v>0</v>
      </c>
      <c r="P368" s="31">
        <f t="shared" si="124"/>
        <v>0</v>
      </c>
      <c r="Q368" s="31">
        <f t="shared" si="125"/>
        <v>0</v>
      </c>
      <c r="R368" s="31">
        <f t="shared" si="126"/>
        <v>0</v>
      </c>
      <c r="S368" s="58"/>
      <c r="T368" s="31">
        <f t="shared" si="127"/>
        <v>0</v>
      </c>
      <c r="U368" s="332"/>
      <c r="V368" s="199"/>
      <c r="W368" s="56"/>
      <c r="X368" s="20" t="str">
        <f t="shared" si="128"/>
        <v/>
      </c>
      <c r="Y368" s="31" t="str">
        <f t="shared" si="116"/>
        <v/>
      </c>
      <c r="Z368" s="31" t="str">
        <f t="shared" si="117"/>
        <v/>
      </c>
      <c r="AA368" s="31" t="str">
        <f t="shared" si="112"/>
        <v/>
      </c>
      <c r="AB368" s="31" t="str">
        <f t="shared" si="110"/>
        <v/>
      </c>
      <c r="AC368" s="31" t="str">
        <f t="shared" si="118"/>
        <v/>
      </c>
      <c r="AD368" s="58"/>
      <c r="AE368" s="31">
        <f t="shared" si="119"/>
        <v>0</v>
      </c>
      <c r="AF368" s="332"/>
      <c r="AG368" s="57"/>
    </row>
    <row r="369" spans="1:33" x14ac:dyDescent="0.2">
      <c r="A369" s="56"/>
      <c r="B369" s="20" t="str">
        <f t="shared" si="120"/>
        <v>337</v>
      </c>
      <c r="C369" s="31">
        <f t="shared" si="108"/>
        <v>0</v>
      </c>
      <c r="D369" s="31">
        <f t="shared" si="113"/>
        <v>0</v>
      </c>
      <c r="E369" s="31">
        <f t="shared" si="111"/>
        <v>0</v>
      </c>
      <c r="F369" s="31">
        <f t="shared" si="109"/>
        <v>0</v>
      </c>
      <c r="G369" s="31">
        <f t="shared" si="114"/>
        <v>0</v>
      </c>
      <c r="H369" s="58"/>
      <c r="I369" s="31">
        <f t="shared" si="115"/>
        <v>0</v>
      </c>
      <c r="J369" s="332"/>
      <c r="K369" s="57"/>
      <c r="L369" s="199"/>
      <c r="M369" s="20" t="str">
        <f t="shared" si="121"/>
        <v>337</v>
      </c>
      <c r="N369" s="31">
        <f t="shared" si="122"/>
        <v>0</v>
      </c>
      <c r="O369" s="31">
        <f t="shared" si="123"/>
        <v>0</v>
      </c>
      <c r="P369" s="31">
        <f t="shared" si="124"/>
        <v>0</v>
      </c>
      <c r="Q369" s="31">
        <f t="shared" si="125"/>
        <v>0</v>
      </c>
      <c r="R369" s="31">
        <f t="shared" si="126"/>
        <v>0</v>
      </c>
      <c r="S369" s="58"/>
      <c r="T369" s="31">
        <f t="shared" si="127"/>
        <v>0</v>
      </c>
      <c r="U369" s="332"/>
      <c r="V369" s="199"/>
      <c r="W369" s="56"/>
      <c r="X369" s="20" t="str">
        <f t="shared" si="128"/>
        <v/>
      </c>
      <c r="Y369" s="31" t="str">
        <f t="shared" si="116"/>
        <v/>
      </c>
      <c r="Z369" s="31" t="str">
        <f t="shared" si="117"/>
        <v/>
      </c>
      <c r="AA369" s="31" t="str">
        <f t="shared" si="112"/>
        <v/>
      </c>
      <c r="AB369" s="31" t="str">
        <f t="shared" si="110"/>
        <v/>
      </c>
      <c r="AC369" s="31" t="str">
        <f t="shared" si="118"/>
        <v/>
      </c>
      <c r="AD369" s="58"/>
      <c r="AE369" s="31">
        <f t="shared" si="119"/>
        <v>0</v>
      </c>
      <c r="AF369" s="332"/>
      <c r="AG369" s="57"/>
    </row>
    <row r="370" spans="1:33" x14ac:dyDescent="0.2">
      <c r="A370" s="56"/>
      <c r="B370" s="20" t="str">
        <f t="shared" si="120"/>
        <v>338</v>
      </c>
      <c r="C370" s="31">
        <f t="shared" si="108"/>
        <v>0</v>
      </c>
      <c r="D370" s="31">
        <f t="shared" si="113"/>
        <v>0</v>
      </c>
      <c r="E370" s="31">
        <f t="shared" si="111"/>
        <v>0</v>
      </c>
      <c r="F370" s="31">
        <f t="shared" si="109"/>
        <v>0</v>
      </c>
      <c r="G370" s="31">
        <f t="shared" si="114"/>
        <v>0</v>
      </c>
      <c r="H370" s="58"/>
      <c r="I370" s="31">
        <f t="shared" si="115"/>
        <v>0</v>
      </c>
      <c r="J370" s="332"/>
      <c r="K370" s="57"/>
      <c r="L370" s="199"/>
      <c r="M370" s="20" t="str">
        <f t="shared" si="121"/>
        <v>338</v>
      </c>
      <c r="N370" s="31">
        <f t="shared" si="122"/>
        <v>0</v>
      </c>
      <c r="O370" s="31">
        <f t="shared" si="123"/>
        <v>0</v>
      </c>
      <c r="P370" s="31">
        <f t="shared" si="124"/>
        <v>0</v>
      </c>
      <c r="Q370" s="31">
        <f t="shared" si="125"/>
        <v>0</v>
      </c>
      <c r="R370" s="31">
        <f t="shared" si="126"/>
        <v>0</v>
      </c>
      <c r="S370" s="58"/>
      <c r="T370" s="31">
        <f t="shared" si="127"/>
        <v>0</v>
      </c>
      <c r="U370" s="332"/>
      <c r="V370" s="199"/>
      <c r="W370" s="56"/>
      <c r="X370" s="20" t="str">
        <f t="shared" si="128"/>
        <v/>
      </c>
      <c r="Y370" s="31" t="str">
        <f t="shared" si="116"/>
        <v/>
      </c>
      <c r="Z370" s="31" t="str">
        <f t="shared" si="117"/>
        <v/>
      </c>
      <c r="AA370" s="31" t="str">
        <f t="shared" si="112"/>
        <v/>
      </c>
      <c r="AB370" s="31" t="str">
        <f t="shared" si="110"/>
        <v/>
      </c>
      <c r="AC370" s="31" t="str">
        <f t="shared" si="118"/>
        <v/>
      </c>
      <c r="AD370" s="58"/>
      <c r="AE370" s="31">
        <f t="shared" si="119"/>
        <v>0</v>
      </c>
      <c r="AF370" s="332"/>
      <c r="AG370" s="57"/>
    </row>
    <row r="371" spans="1:33" x14ac:dyDescent="0.2">
      <c r="A371" s="56"/>
      <c r="B371" s="20" t="str">
        <f t="shared" si="120"/>
        <v>339</v>
      </c>
      <c r="C371" s="31">
        <f t="shared" si="108"/>
        <v>0</v>
      </c>
      <c r="D371" s="31">
        <f t="shared" si="113"/>
        <v>0</v>
      </c>
      <c r="E371" s="31">
        <f t="shared" si="111"/>
        <v>0</v>
      </c>
      <c r="F371" s="31">
        <f t="shared" si="109"/>
        <v>0</v>
      </c>
      <c r="G371" s="31">
        <f t="shared" si="114"/>
        <v>0</v>
      </c>
      <c r="H371" s="58"/>
      <c r="I371" s="31">
        <f t="shared" si="115"/>
        <v>0</v>
      </c>
      <c r="J371" s="332"/>
      <c r="K371" s="57"/>
      <c r="L371" s="199"/>
      <c r="M371" s="20" t="str">
        <f t="shared" si="121"/>
        <v>339</v>
      </c>
      <c r="N371" s="31">
        <f t="shared" si="122"/>
        <v>0</v>
      </c>
      <c r="O371" s="31">
        <f t="shared" si="123"/>
        <v>0</v>
      </c>
      <c r="P371" s="31">
        <f t="shared" si="124"/>
        <v>0</v>
      </c>
      <c r="Q371" s="31">
        <f t="shared" si="125"/>
        <v>0</v>
      </c>
      <c r="R371" s="31">
        <f t="shared" si="126"/>
        <v>0</v>
      </c>
      <c r="S371" s="58"/>
      <c r="T371" s="31">
        <f t="shared" si="127"/>
        <v>0</v>
      </c>
      <c r="U371" s="332"/>
      <c r="V371" s="199"/>
      <c r="W371" s="56"/>
      <c r="X371" s="20" t="str">
        <f t="shared" si="128"/>
        <v/>
      </c>
      <c r="Y371" s="31" t="str">
        <f t="shared" si="116"/>
        <v/>
      </c>
      <c r="Z371" s="31" t="str">
        <f t="shared" si="117"/>
        <v/>
      </c>
      <c r="AA371" s="31" t="str">
        <f t="shared" si="112"/>
        <v/>
      </c>
      <c r="AB371" s="31" t="str">
        <f t="shared" si="110"/>
        <v/>
      </c>
      <c r="AC371" s="31" t="str">
        <f t="shared" si="118"/>
        <v/>
      </c>
      <c r="AD371" s="58"/>
      <c r="AE371" s="31">
        <f t="shared" si="119"/>
        <v>0</v>
      </c>
      <c r="AF371" s="332"/>
      <c r="AG371" s="57"/>
    </row>
    <row r="372" spans="1:33" x14ac:dyDescent="0.2">
      <c r="A372" s="56"/>
      <c r="B372" s="20" t="str">
        <f t="shared" si="120"/>
        <v>340</v>
      </c>
      <c r="C372" s="31">
        <f t="shared" si="108"/>
        <v>0</v>
      </c>
      <c r="D372" s="31">
        <f t="shared" si="113"/>
        <v>0</v>
      </c>
      <c r="E372" s="31">
        <f t="shared" si="111"/>
        <v>0</v>
      </c>
      <c r="F372" s="31">
        <f t="shared" si="109"/>
        <v>0</v>
      </c>
      <c r="G372" s="31">
        <f t="shared" si="114"/>
        <v>0</v>
      </c>
      <c r="H372" s="58"/>
      <c r="I372" s="31">
        <f t="shared" si="115"/>
        <v>0</v>
      </c>
      <c r="J372" s="332"/>
      <c r="K372" s="57"/>
      <c r="L372" s="199"/>
      <c r="M372" s="20" t="str">
        <f t="shared" si="121"/>
        <v>340</v>
      </c>
      <c r="N372" s="31">
        <f t="shared" si="122"/>
        <v>0</v>
      </c>
      <c r="O372" s="31">
        <f t="shared" si="123"/>
        <v>0</v>
      </c>
      <c r="P372" s="31">
        <f t="shared" si="124"/>
        <v>0</v>
      </c>
      <c r="Q372" s="31">
        <f t="shared" si="125"/>
        <v>0</v>
      </c>
      <c r="R372" s="31">
        <f t="shared" si="126"/>
        <v>0</v>
      </c>
      <c r="S372" s="58"/>
      <c r="T372" s="31">
        <f t="shared" si="127"/>
        <v>0</v>
      </c>
      <c r="U372" s="332"/>
      <c r="V372" s="199"/>
      <c r="W372" s="56"/>
      <c r="X372" s="20" t="str">
        <f t="shared" si="128"/>
        <v/>
      </c>
      <c r="Y372" s="31" t="str">
        <f t="shared" si="116"/>
        <v/>
      </c>
      <c r="Z372" s="31" t="str">
        <f t="shared" si="117"/>
        <v/>
      </c>
      <c r="AA372" s="31" t="str">
        <f t="shared" si="112"/>
        <v/>
      </c>
      <c r="AB372" s="31" t="str">
        <f t="shared" si="110"/>
        <v/>
      </c>
      <c r="AC372" s="31" t="str">
        <f t="shared" si="118"/>
        <v/>
      </c>
      <c r="AD372" s="58"/>
      <c r="AE372" s="31">
        <f t="shared" si="119"/>
        <v>0</v>
      </c>
      <c r="AF372" s="332"/>
      <c r="AG372" s="57"/>
    </row>
    <row r="373" spans="1:33" x14ac:dyDescent="0.2">
      <c r="A373" s="56"/>
      <c r="B373" s="20" t="str">
        <f t="shared" si="120"/>
        <v>341</v>
      </c>
      <c r="C373" s="31">
        <f t="shared" si="108"/>
        <v>0</v>
      </c>
      <c r="D373" s="31">
        <f t="shared" si="113"/>
        <v>0</v>
      </c>
      <c r="E373" s="31">
        <f t="shared" si="111"/>
        <v>0</v>
      </c>
      <c r="F373" s="31">
        <f t="shared" si="109"/>
        <v>0</v>
      </c>
      <c r="G373" s="31">
        <f t="shared" si="114"/>
        <v>0</v>
      </c>
      <c r="H373" s="58"/>
      <c r="I373" s="31">
        <f t="shared" si="115"/>
        <v>0</v>
      </c>
      <c r="J373" s="332"/>
      <c r="K373" s="57"/>
      <c r="L373" s="199"/>
      <c r="M373" s="20" t="str">
        <f t="shared" si="121"/>
        <v>341</v>
      </c>
      <c r="N373" s="31">
        <f t="shared" si="122"/>
        <v>0</v>
      </c>
      <c r="O373" s="31">
        <f t="shared" si="123"/>
        <v>0</v>
      </c>
      <c r="P373" s="31">
        <f t="shared" si="124"/>
        <v>0</v>
      </c>
      <c r="Q373" s="31">
        <f t="shared" si="125"/>
        <v>0</v>
      </c>
      <c r="R373" s="31">
        <f t="shared" si="126"/>
        <v>0</v>
      </c>
      <c r="S373" s="58"/>
      <c r="T373" s="31">
        <f t="shared" si="127"/>
        <v>0</v>
      </c>
      <c r="U373" s="332"/>
      <c r="V373" s="199"/>
      <c r="W373" s="56"/>
      <c r="X373" s="20" t="str">
        <f t="shared" si="128"/>
        <v/>
      </c>
      <c r="Y373" s="31" t="str">
        <f t="shared" si="116"/>
        <v/>
      </c>
      <c r="Z373" s="31" t="str">
        <f t="shared" si="117"/>
        <v/>
      </c>
      <c r="AA373" s="31" t="str">
        <f t="shared" si="112"/>
        <v/>
      </c>
      <c r="AB373" s="31" t="str">
        <f t="shared" si="110"/>
        <v/>
      </c>
      <c r="AC373" s="31" t="str">
        <f t="shared" si="118"/>
        <v/>
      </c>
      <c r="AD373" s="58"/>
      <c r="AE373" s="31">
        <f t="shared" si="119"/>
        <v>0</v>
      </c>
      <c r="AF373" s="332"/>
      <c r="AG373" s="57"/>
    </row>
    <row r="374" spans="1:33" x14ac:dyDescent="0.2">
      <c r="A374" s="56"/>
      <c r="B374" s="20" t="str">
        <f t="shared" si="120"/>
        <v>342</v>
      </c>
      <c r="C374" s="31">
        <f t="shared" si="108"/>
        <v>0</v>
      </c>
      <c r="D374" s="31">
        <f t="shared" si="113"/>
        <v>0</v>
      </c>
      <c r="E374" s="31">
        <f t="shared" si="111"/>
        <v>0</v>
      </c>
      <c r="F374" s="31">
        <f t="shared" si="109"/>
        <v>0</v>
      </c>
      <c r="G374" s="31">
        <f t="shared" si="114"/>
        <v>0</v>
      </c>
      <c r="H374" s="58"/>
      <c r="I374" s="31">
        <f t="shared" si="115"/>
        <v>0</v>
      </c>
      <c r="J374" s="332"/>
      <c r="K374" s="57"/>
      <c r="L374" s="199"/>
      <c r="M374" s="20" t="str">
        <f t="shared" si="121"/>
        <v>342</v>
      </c>
      <c r="N374" s="31">
        <f t="shared" si="122"/>
        <v>0</v>
      </c>
      <c r="O374" s="31">
        <f t="shared" si="123"/>
        <v>0</v>
      </c>
      <c r="P374" s="31">
        <f t="shared" si="124"/>
        <v>0</v>
      </c>
      <c r="Q374" s="31">
        <f t="shared" si="125"/>
        <v>0</v>
      </c>
      <c r="R374" s="31">
        <f t="shared" si="126"/>
        <v>0</v>
      </c>
      <c r="S374" s="58"/>
      <c r="T374" s="31">
        <f t="shared" si="127"/>
        <v>0</v>
      </c>
      <c r="U374" s="332"/>
      <c r="V374" s="199"/>
      <c r="W374" s="56"/>
      <c r="X374" s="20" t="str">
        <f t="shared" si="128"/>
        <v/>
      </c>
      <c r="Y374" s="31" t="str">
        <f t="shared" si="116"/>
        <v/>
      </c>
      <c r="Z374" s="31" t="str">
        <f t="shared" si="117"/>
        <v/>
      </c>
      <c r="AA374" s="31" t="str">
        <f t="shared" si="112"/>
        <v/>
      </c>
      <c r="AB374" s="31" t="str">
        <f t="shared" si="110"/>
        <v/>
      </c>
      <c r="AC374" s="31" t="str">
        <f t="shared" si="118"/>
        <v/>
      </c>
      <c r="AD374" s="58"/>
      <c r="AE374" s="31">
        <f t="shared" si="119"/>
        <v>0</v>
      </c>
      <c r="AF374" s="332"/>
      <c r="AG374" s="57"/>
    </row>
    <row r="375" spans="1:33" x14ac:dyDescent="0.2">
      <c r="A375" s="56"/>
      <c r="B375" s="20" t="str">
        <f t="shared" si="120"/>
        <v>343</v>
      </c>
      <c r="C375" s="31">
        <f t="shared" si="108"/>
        <v>0</v>
      </c>
      <c r="D375" s="31">
        <f t="shared" si="113"/>
        <v>0</v>
      </c>
      <c r="E375" s="31">
        <f t="shared" si="111"/>
        <v>0</v>
      </c>
      <c r="F375" s="31">
        <f t="shared" si="109"/>
        <v>0</v>
      </c>
      <c r="G375" s="31">
        <f t="shared" si="114"/>
        <v>0</v>
      </c>
      <c r="H375" s="58"/>
      <c r="I375" s="31">
        <f t="shared" si="115"/>
        <v>0</v>
      </c>
      <c r="J375" s="332"/>
      <c r="K375" s="57"/>
      <c r="L375" s="199"/>
      <c r="M375" s="20" t="str">
        <f t="shared" si="121"/>
        <v>343</v>
      </c>
      <c r="N375" s="31">
        <f t="shared" si="122"/>
        <v>0</v>
      </c>
      <c r="O375" s="31">
        <f t="shared" si="123"/>
        <v>0</v>
      </c>
      <c r="P375" s="31">
        <f t="shared" si="124"/>
        <v>0</v>
      </c>
      <c r="Q375" s="31">
        <f t="shared" si="125"/>
        <v>0</v>
      </c>
      <c r="R375" s="31">
        <f t="shared" si="126"/>
        <v>0</v>
      </c>
      <c r="S375" s="58"/>
      <c r="T375" s="31">
        <f t="shared" si="127"/>
        <v>0</v>
      </c>
      <c r="U375" s="332"/>
      <c r="V375" s="199"/>
      <c r="W375" s="56"/>
      <c r="X375" s="20" t="str">
        <f t="shared" si="128"/>
        <v/>
      </c>
      <c r="Y375" s="31" t="str">
        <f t="shared" si="116"/>
        <v/>
      </c>
      <c r="Z375" s="31" t="str">
        <f t="shared" si="117"/>
        <v/>
      </c>
      <c r="AA375" s="31" t="str">
        <f t="shared" si="112"/>
        <v/>
      </c>
      <c r="AB375" s="31" t="str">
        <f t="shared" si="110"/>
        <v/>
      </c>
      <c r="AC375" s="31" t="str">
        <f t="shared" si="118"/>
        <v/>
      </c>
      <c r="AD375" s="58"/>
      <c r="AE375" s="31">
        <f t="shared" si="119"/>
        <v>0</v>
      </c>
      <c r="AF375" s="332"/>
      <c r="AG375" s="57"/>
    </row>
    <row r="376" spans="1:33" x14ac:dyDescent="0.2">
      <c r="A376" s="56"/>
      <c r="B376" s="20" t="str">
        <f t="shared" si="120"/>
        <v>344</v>
      </c>
      <c r="C376" s="31">
        <f t="shared" si="108"/>
        <v>0</v>
      </c>
      <c r="D376" s="31">
        <f t="shared" si="113"/>
        <v>0</v>
      </c>
      <c r="E376" s="31">
        <f t="shared" si="111"/>
        <v>0</v>
      </c>
      <c r="F376" s="31">
        <f t="shared" si="109"/>
        <v>0</v>
      </c>
      <c r="G376" s="31">
        <f t="shared" si="114"/>
        <v>0</v>
      </c>
      <c r="H376" s="58"/>
      <c r="I376" s="31">
        <f t="shared" si="115"/>
        <v>0</v>
      </c>
      <c r="J376" s="332"/>
      <c r="K376" s="57"/>
      <c r="L376" s="199"/>
      <c r="M376" s="20" t="str">
        <f t="shared" si="121"/>
        <v>344</v>
      </c>
      <c r="N376" s="31">
        <f t="shared" si="122"/>
        <v>0</v>
      </c>
      <c r="O376" s="31">
        <f t="shared" si="123"/>
        <v>0</v>
      </c>
      <c r="P376" s="31">
        <f t="shared" si="124"/>
        <v>0</v>
      </c>
      <c r="Q376" s="31">
        <f t="shared" si="125"/>
        <v>0</v>
      </c>
      <c r="R376" s="31">
        <f t="shared" si="126"/>
        <v>0</v>
      </c>
      <c r="S376" s="58"/>
      <c r="T376" s="31">
        <f t="shared" si="127"/>
        <v>0</v>
      </c>
      <c r="U376" s="332"/>
      <c r="V376" s="199"/>
      <c r="W376" s="56"/>
      <c r="X376" s="20" t="str">
        <f t="shared" si="128"/>
        <v/>
      </c>
      <c r="Y376" s="31" t="str">
        <f t="shared" si="116"/>
        <v/>
      </c>
      <c r="Z376" s="31" t="str">
        <f t="shared" si="117"/>
        <v/>
      </c>
      <c r="AA376" s="31" t="str">
        <f t="shared" si="112"/>
        <v/>
      </c>
      <c r="AB376" s="31" t="str">
        <f t="shared" si="110"/>
        <v/>
      </c>
      <c r="AC376" s="31" t="str">
        <f t="shared" si="118"/>
        <v/>
      </c>
      <c r="AD376" s="58"/>
      <c r="AE376" s="31">
        <f t="shared" si="119"/>
        <v>0</v>
      </c>
      <c r="AF376" s="332"/>
      <c r="AG376" s="57"/>
    </row>
    <row r="377" spans="1:33" x14ac:dyDescent="0.2">
      <c r="A377" s="56"/>
      <c r="B377" s="20" t="str">
        <f t="shared" si="120"/>
        <v>345</v>
      </c>
      <c r="C377" s="31">
        <f t="shared" si="108"/>
        <v>0</v>
      </c>
      <c r="D377" s="31">
        <f t="shared" si="113"/>
        <v>0</v>
      </c>
      <c r="E377" s="31">
        <f t="shared" si="111"/>
        <v>0</v>
      </c>
      <c r="F377" s="31">
        <f t="shared" si="109"/>
        <v>0</v>
      </c>
      <c r="G377" s="31">
        <f t="shared" si="114"/>
        <v>0</v>
      </c>
      <c r="H377" s="58"/>
      <c r="I377" s="31">
        <f t="shared" si="115"/>
        <v>0</v>
      </c>
      <c r="J377" s="332"/>
      <c r="K377" s="57"/>
      <c r="L377" s="199"/>
      <c r="M377" s="20" t="str">
        <f t="shared" si="121"/>
        <v>345</v>
      </c>
      <c r="N377" s="31">
        <f t="shared" si="122"/>
        <v>0</v>
      </c>
      <c r="O377" s="31">
        <f t="shared" si="123"/>
        <v>0</v>
      </c>
      <c r="P377" s="31">
        <f t="shared" si="124"/>
        <v>0</v>
      </c>
      <c r="Q377" s="31">
        <f t="shared" si="125"/>
        <v>0</v>
      </c>
      <c r="R377" s="31">
        <f t="shared" si="126"/>
        <v>0</v>
      </c>
      <c r="S377" s="58"/>
      <c r="T377" s="31">
        <f t="shared" si="127"/>
        <v>0</v>
      </c>
      <c r="U377" s="332"/>
      <c r="V377" s="199"/>
      <c r="W377" s="56"/>
      <c r="X377" s="20" t="str">
        <f t="shared" si="128"/>
        <v/>
      </c>
      <c r="Y377" s="31" t="str">
        <f t="shared" si="116"/>
        <v/>
      </c>
      <c r="Z377" s="31" t="str">
        <f t="shared" si="117"/>
        <v/>
      </c>
      <c r="AA377" s="31" t="str">
        <f t="shared" si="112"/>
        <v/>
      </c>
      <c r="AB377" s="31" t="str">
        <f t="shared" si="110"/>
        <v/>
      </c>
      <c r="AC377" s="31" t="str">
        <f t="shared" si="118"/>
        <v/>
      </c>
      <c r="AD377" s="58"/>
      <c r="AE377" s="31">
        <f t="shared" si="119"/>
        <v>0</v>
      </c>
      <c r="AF377" s="332"/>
      <c r="AG377" s="57"/>
    </row>
    <row r="378" spans="1:33" x14ac:dyDescent="0.2">
      <c r="A378" s="56"/>
      <c r="B378" s="20" t="str">
        <f t="shared" si="120"/>
        <v>346</v>
      </c>
      <c r="C378" s="31">
        <f t="shared" si="108"/>
        <v>0</v>
      </c>
      <c r="D378" s="31">
        <f t="shared" si="113"/>
        <v>0</v>
      </c>
      <c r="E378" s="31">
        <f t="shared" si="111"/>
        <v>0</v>
      </c>
      <c r="F378" s="31">
        <f t="shared" si="109"/>
        <v>0</v>
      </c>
      <c r="G378" s="31">
        <f t="shared" si="114"/>
        <v>0</v>
      </c>
      <c r="H378" s="58"/>
      <c r="I378" s="31">
        <f t="shared" si="115"/>
        <v>0</v>
      </c>
      <c r="J378" s="332"/>
      <c r="K378" s="57"/>
      <c r="L378" s="199"/>
      <c r="M378" s="20" t="str">
        <f t="shared" si="121"/>
        <v>346</v>
      </c>
      <c r="N378" s="31">
        <f t="shared" si="122"/>
        <v>0</v>
      </c>
      <c r="O378" s="31">
        <f t="shared" si="123"/>
        <v>0</v>
      </c>
      <c r="P378" s="31">
        <f t="shared" si="124"/>
        <v>0</v>
      </c>
      <c r="Q378" s="31">
        <f t="shared" si="125"/>
        <v>0</v>
      </c>
      <c r="R378" s="31">
        <f t="shared" si="126"/>
        <v>0</v>
      </c>
      <c r="S378" s="58"/>
      <c r="T378" s="31">
        <f t="shared" si="127"/>
        <v>0</v>
      </c>
      <c r="U378" s="332"/>
      <c r="V378" s="199"/>
      <c r="W378" s="56"/>
      <c r="X378" s="20" t="str">
        <f t="shared" si="128"/>
        <v/>
      </c>
      <c r="Y378" s="31" t="str">
        <f t="shared" si="116"/>
        <v/>
      </c>
      <c r="Z378" s="31" t="str">
        <f t="shared" si="117"/>
        <v/>
      </c>
      <c r="AA378" s="31" t="str">
        <f t="shared" si="112"/>
        <v/>
      </c>
      <c r="AB378" s="31" t="str">
        <f t="shared" si="110"/>
        <v/>
      </c>
      <c r="AC378" s="31" t="str">
        <f t="shared" si="118"/>
        <v/>
      </c>
      <c r="AD378" s="58"/>
      <c r="AE378" s="31">
        <f t="shared" si="119"/>
        <v>0</v>
      </c>
      <c r="AF378" s="332"/>
      <c r="AG378" s="57"/>
    </row>
    <row r="379" spans="1:33" x14ac:dyDescent="0.2">
      <c r="A379" s="56"/>
      <c r="B379" s="20" t="str">
        <f t="shared" si="120"/>
        <v>347</v>
      </c>
      <c r="C379" s="31">
        <f t="shared" si="108"/>
        <v>0</v>
      </c>
      <c r="D379" s="31">
        <f t="shared" si="113"/>
        <v>0</v>
      </c>
      <c r="E379" s="31">
        <f t="shared" si="111"/>
        <v>0</v>
      </c>
      <c r="F379" s="31">
        <f t="shared" si="109"/>
        <v>0</v>
      </c>
      <c r="G379" s="31">
        <f t="shared" si="114"/>
        <v>0</v>
      </c>
      <c r="H379" s="58"/>
      <c r="I379" s="31">
        <f t="shared" si="115"/>
        <v>0</v>
      </c>
      <c r="J379" s="332"/>
      <c r="K379" s="57"/>
      <c r="L379" s="199"/>
      <c r="M379" s="20" t="str">
        <f t="shared" si="121"/>
        <v>347</v>
      </c>
      <c r="N379" s="31">
        <f t="shared" si="122"/>
        <v>0</v>
      </c>
      <c r="O379" s="31">
        <f t="shared" si="123"/>
        <v>0</v>
      </c>
      <c r="P379" s="31">
        <f t="shared" si="124"/>
        <v>0</v>
      </c>
      <c r="Q379" s="31">
        <f t="shared" si="125"/>
        <v>0</v>
      </c>
      <c r="R379" s="31">
        <f t="shared" si="126"/>
        <v>0</v>
      </c>
      <c r="S379" s="58"/>
      <c r="T379" s="31">
        <f t="shared" si="127"/>
        <v>0</v>
      </c>
      <c r="U379" s="332"/>
      <c r="V379" s="199"/>
      <c r="W379" s="56"/>
      <c r="X379" s="20" t="str">
        <f t="shared" si="128"/>
        <v/>
      </c>
      <c r="Y379" s="31" t="str">
        <f t="shared" si="116"/>
        <v/>
      </c>
      <c r="Z379" s="31" t="str">
        <f t="shared" si="117"/>
        <v/>
      </c>
      <c r="AA379" s="31" t="str">
        <f t="shared" si="112"/>
        <v/>
      </c>
      <c r="AB379" s="31" t="str">
        <f t="shared" si="110"/>
        <v/>
      </c>
      <c r="AC379" s="31" t="str">
        <f t="shared" si="118"/>
        <v/>
      </c>
      <c r="AD379" s="58"/>
      <c r="AE379" s="31">
        <f t="shared" si="119"/>
        <v>0</v>
      </c>
      <c r="AF379" s="332"/>
      <c r="AG379" s="57"/>
    </row>
    <row r="380" spans="1:33" x14ac:dyDescent="0.2">
      <c r="A380" s="56"/>
      <c r="B380" s="20" t="str">
        <f t="shared" si="120"/>
        <v>348</v>
      </c>
      <c r="C380" s="31">
        <f t="shared" si="108"/>
        <v>0</v>
      </c>
      <c r="D380" s="31">
        <f t="shared" si="113"/>
        <v>0</v>
      </c>
      <c r="E380" s="31">
        <f t="shared" si="111"/>
        <v>0</v>
      </c>
      <c r="F380" s="31">
        <f t="shared" si="109"/>
        <v>0</v>
      </c>
      <c r="G380" s="31">
        <f t="shared" si="114"/>
        <v>0</v>
      </c>
      <c r="H380" s="58"/>
      <c r="I380" s="31">
        <f t="shared" si="115"/>
        <v>0</v>
      </c>
      <c r="J380" s="332"/>
      <c r="K380" s="57"/>
      <c r="L380" s="199"/>
      <c r="M380" s="20" t="str">
        <f t="shared" si="121"/>
        <v>348</v>
      </c>
      <c r="N380" s="31">
        <f t="shared" si="122"/>
        <v>0</v>
      </c>
      <c r="O380" s="31">
        <f t="shared" si="123"/>
        <v>0</v>
      </c>
      <c r="P380" s="31">
        <f t="shared" si="124"/>
        <v>0</v>
      </c>
      <c r="Q380" s="31">
        <f t="shared" si="125"/>
        <v>0</v>
      </c>
      <c r="R380" s="31">
        <f t="shared" si="126"/>
        <v>0</v>
      </c>
      <c r="S380" s="58"/>
      <c r="T380" s="31">
        <f t="shared" si="127"/>
        <v>0</v>
      </c>
      <c r="U380" s="332"/>
      <c r="V380" s="199"/>
      <c r="W380" s="56"/>
      <c r="X380" s="20" t="str">
        <f t="shared" si="128"/>
        <v/>
      </c>
      <c r="Y380" s="31" t="str">
        <f t="shared" si="116"/>
        <v/>
      </c>
      <c r="Z380" s="31" t="str">
        <f t="shared" si="117"/>
        <v/>
      </c>
      <c r="AA380" s="31" t="str">
        <f t="shared" si="112"/>
        <v/>
      </c>
      <c r="AB380" s="31" t="str">
        <f t="shared" si="110"/>
        <v/>
      </c>
      <c r="AC380" s="31" t="str">
        <f t="shared" si="118"/>
        <v/>
      </c>
      <c r="AD380" s="58"/>
      <c r="AE380" s="31">
        <f t="shared" si="119"/>
        <v>0</v>
      </c>
      <c r="AF380" s="332"/>
      <c r="AG380" s="57"/>
    </row>
    <row r="381" spans="1:33" x14ac:dyDescent="0.2">
      <c r="A381" s="56"/>
      <c r="B381" s="20" t="str">
        <f t="shared" si="120"/>
        <v>349</v>
      </c>
      <c r="C381" s="31">
        <f t="shared" si="108"/>
        <v>0</v>
      </c>
      <c r="D381" s="31">
        <f t="shared" si="113"/>
        <v>0</v>
      </c>
      <c r="E381" s="31">
        <f t="shared" si="111"/>
        <v>0</v>
      </c>
      <c r="F381" s="31">
        <f t="shared" si="109"/>
        <v>0</v>
      </c>
      <c r="G381" s="31">
        <f t="shared" si="114"/>
        <v>0</v>
      </c>
      <c r="H381" s="58"/>
      <c r="I381" s="31">
        <f t="shared" si="115"/>
        <v>0</v>
      </c>
      <c r="J381" s="332"/>
      <c r="K381" s="57"/>
      <c r="L381" s="199"/>
      <c r="M381" s="20" t="str">
        <f t="shared" si="121"/>
        <v>349</v>
      </c>
      <c r="N381" s="31">
        <f t="shared" si="122"/>
        <v>0</v>
      </c>
      <c r="O381" s="31">
        <f t="shared" si="123"/>
        <v>0</v>
      </c>
      <c r="P381" s="31">
        <f t="shared" si="124"/>
        <v>0</v>
      </c>
      <c r="Q381" s="31">
        <f t="shared" si="125"/>
        <v>0</v>
      </c>
      <c r="R381" s="31">
        <f t="shared" si="126"/>
        <v>0</v>
      </c>
      <c r="S381" s="58"/>
      <c r="T381" s="31">
        <f t="shared" si="127"/>
        <v>0</v>
      </c>
      <c r="U381" s="332"/>
      <c r="V381" s="199"/>
      <c r="W381" s="56"/>
      <c r="X381" s="20" t="str">
        <f t="shared" si="128"/>
        <v/>
      </c>
      <c r="Y381" s="31" t="str">
        <f t="shared" si="116"/>
        <v/>
      </c>
      <c r="Z381" s="31" t="str">
        <f t="shared" si="117"/>
        <v/>
      </c>
      <c r="AA381" s="31" t="str">
        <f t="shared" si="112"/>
        <v/>
      </c>
      <c r="AB381" s="31" t="str">
        <f t="shared" si="110"/>
        <v/>
      </c>
      <c r="AC381" s="31" t="str">
        <f t="shared" si="118"/>
        <v/>
      </c>
      <c r="AD381" s="58"/>
      <c r="AE381" s="31">
        <f t="shared" si="119"/>
        <v>0</v>
      </c>
      <c r="AF381" s="332"/>
      <c r="AG381" s="57"/>
    </row>
    <row r="382" spans="1:33" x14ac:dyDescent="0.2">
      <c r="A382" s="56"/>
      <c r="B382" s="20" t="str">
        <f t="shared" si="120"/>
        <v>350</v>
      </c>
      <c r="C382" s="31">
        <f t="shared" si="108"/>
        <v>0</v>
      </c>
      <c r="D382" s="31">
        <f t="shared" si="113"/>
        <v>0</v>
      </c>
      <c r="E382" s="31">
        <f t="shared" si="111"/>
        <v>0</v>
      </c>
      <c r="F382" s="31">
        <f t="shared" si="109"/>
        <v>0</v>
      </c>
      <c r="G382" s="31">
        <f t="shared" si="114"/>
        <v>0</v>
      </c>
      <c r="H382" s="58"/>
      <c r="I382" s="31">
        <f t="shared" si="115"/>
        <v>0</v>
      </c>
      <c r="J382" s="332"/>
      <c r="K382" s="57"/>
      <c r="L382" s="199"/>
      <c r="M382" s="20" t="str">
        <f t="shared" si="121"/>
        <v>350</v>
      </c>
      <c r="N382" s="31">
        <f t="shared" si="122"/>
        <v>0</v>
      </c>
      <c r="O382" s="31">
        <f t="shared" si="123"/>
        <v>0</v>
      </c>
      <c r="P382" s="31">
        <f t="shared" si="124"/>
        <v>0</v>
      </c>
      <c r="Q382" s="31">
        <f t="shared" si="125"/>
        <v>0</v>
      </c>
      <c r="R382" s="31">
        <f t="shared" si="126"/>
        <v>0</v>
      </c>
      <c r="S382" s="58"/>
      <c r="T382" s="31">
        <f t="shared" si="127"/>
        <v>0</v>
      </c>
      <c r="U382" s="332"/>
      <c r="V382" s="199"/>
      <c r="W382" s="56"/>
      <c r="X382" s="20" t="str">
        <f t="shared" si="128"/>
        <v/>
      </c>
      <c r="Y382" s="31" t="str">
        <f t="shared" si="116"/>
        <v/>
      </c>
      <c r="Z382" s="31" t="str">
        <f t="shared" si="117"/>
        <v/>
      </c>
      <c r="AA382" s="31" t="str">
        <f t="shared" si="112"/>
        <v/>
      </c>
      <c r="AB382" s="31" t="str">
        <f t="shared" si="110"/>
        <v/>
      </c>
      <c r="AC382" s="31" t="str">
        <f t="shared" si="118"/>
        <v/>
      </c>
      <c r="AD382" s="58"/>
      <c r="AE382" s="31">
        <f t="shared" si="119"/>
        <v>0</v>
      </c>
      <c r="AF382" s="332"/>
      <c r="AG382" s="57"/>
    </row>
    <row r="383" spans="1:33" x14ac:dyDescent="0.2">
      <c r="A383" s="56"/>
      <c r="B383" s="20" t="str">
        <f t="shared" si="120"/>
        <v>351</v>
      </c>
      <c r="C383" s="31">
        <f t="shared" si="108"/>
        <v>0</v>
      </c>
      <c r="D383" s="31">
        <f t="shared" si="113"/>
        <v>0</v>
      </c>
      <c r="E383" s="31">
        <f t="shared" si="111"/>
        <v>0</v>
      </c>
      <c r="F383" s="31">
        <f t="shared" si="109"/>
        <v>0</v>
      </c>
      <c r="G383" s="31">
        <f t="shared" si="114"/>
        <v>0</v>
      </c>
      <c r="H383" s="58"/>
      <c r="I383" s="31">
        <f t="shared" si="115"/>
        <v>0</v>
      </c>
      <c r="J383" s="332"/>
      <c r="K383" s="57"/>
      <c r="L383" s="199"/>
      <c r="M383" s="20" t="str">
        <f t="shared" si="121"/>
        <v>351</v>
      </c>
      <c r="N383" s="31">
        <f t="shared" si="122"/>
        <v>0</v>
      </c>
      <c r="O383" s="31">
        <f t="shared" si="123"/>
        <v>0</v>
      </c>
      <c r="P383" s="31">
        <f t="shared" si="124"/>
        <v>0</v>
      </c>
      <c r="Q383" s="31">
        <f t="shared" si="125"/>
        <v>0</v>
      </c>
      <c r="R383" s="31">
        <f t="shared" si="126"/>
        <v>0</v>
      </c>
      <c r="S383" s="58"/>
      <c r="T383" s="31">
        <f t="shared" si="127"/>
        <v>0</v>
      </c>
      <c r="U383" s="332"/>
      <c r="V383" s="199"/>
      <c r="W383" s="56"/>
      <c r="X383" s="20" t="str">
        <f t="shared" si="128"/>
        <v/>
      </c>
      <c r="Y383" s="31" t="str">
        <f t="shared" si="116"/>
        <v/>
      </c>
      <c r="Z383" s="31" t="str">
        <f t="shared" si="117"/>
        <v/>
      </c>
      <c r="AA383" s="31" t="str">
        <f t="shared" si="112"/>
        <v/>
      </c>
      <c r="AB383" s="31" t="str">
        <f t="shared" si="110"/>
        <v/>
      </c>
      <c r="AC383" s="31" t="str">
        <f t="shared" si="118"/>
        <v/>
      </c>
      <c r="AD383" s="58"/>
      <c r="AE383" s="31">
        <f t="shared" si="119"/>
        <v>0</v>
      </c>
      <c r="AF383" s="332"/>
      <c r="AG383" s="57"/>
    </row>
    <row r="384" spans="1:33" x14ac:dyDescent="0.2">
      <c r="A384" s="56"/>
      <c r="B384" s="20" t="str">
        <f t="shared" si="120"/>
        <v>352</v>
      </c>
      <c r="C384" s="31">
        <f t="shared" si="108"/>
        <v>0</v>
      </c>
      <c r="D384" s="31">
        <f t="shared" si="113"/>
        <v>0</v>
      </c>
      <c r="E384" s="31">
        <f t="shared" si="111"/>
        <v>0</v>
      </c>
      <c r="F384" s="31">
        <f t="shared" si="109"/>
        <v>0</v>
      </c>
      <c r="G384" s="31">
        <f t="shared" si="114"/>
        <v>0</v>
      </c>
      <c r="H384" s="58"/>
      <c r="I384" s="31">
        <f t="shared" si="115"/>
        <v>0</v>
      </c>
      <c r="J384" s="332"/>
      <c r="K384" s="57"/>
      <c r="L384" s="199"/>
      <c r="M384" s="20" t="str">
        <f t="shared" si="121"/>
        <v>352</v>
      </c>
      <c r="N384" s="31">
        <f t="shared" si="122"/>
        <v>0</v>
      </c>
      <c r="O384" s="31">
        <f t="shared" si="123"/>
        <v>0</v>
      </c>
      <c r="P384" s="31">
        <f t="shared" si="124"/>
        <v>0</v>
      </c>
      <c r="Q384" s="31">
        <f t="shared" si="125"/>
        <v>0</v>
      </c>
      <c r="R384" s="31">
        <f t="shared" si="126"/>
        <v>0</v>
      </c>
      <c r="S384" s="58"/>
      <c r="T384" s="31">
        <f t="shared" si="127"/>
        <v>0</v>
      </c>
      <c r="U384" s="332"/>
      <c r="V384" s="199"/>
      <c r="W384" s="56"/>
      <c r="X384" s="20" t="str">
        <f t="shared" si="128"/>
        <v/>
      </c>
      <c r="Y384" s="31" t="str">
        <f t="shared" si="116"/>
        <v/>
      </c>
      <c r="Z384" s="31" t="str">
        <f t="shared" si="117"/>
        <v/>
      </c>
      <c r="AA384" s="31" t="str">
        <f t="shared" si="112"/>
        <v/>
      </c>
      <c r="AB384" s="31" t="str">
        <f t="shared" si="110"/>
        <v/>
      </c>
      <c r="AC384" s="31" t="str">
        <f t="shared" si="118"/>
        <v/>
      </c>
      <c r="AD384" s="58"/>
      <c r="AE384" s="31">
        <f t="shared" si="119"/>
        <v>0</v>
      </c>
      <c r="AF384" s="332"/>
      <c r="AG384" s="57"/>
    </row>
    <row r="385" spans="1:33" x14ac:dyDescent="0.2">
      <c r="A385" s="56"/>
      <c r="B385" s="20" t="str">
        <f t="shared" si="120"/>
        <v>353</v>
      </c>
      <c r="C385" s="31">
        <f t="shared" si="108"/>
        <v>0</v>
      </c>
      <c r="D385" s="31">
        <f t="shared" si="113"/>
        <v>0</v>
      </c>
      <c r="E385" s="31">
        <f t="shared" si="111"/>
        <v>0</v>
      </c>
      <c r="F385" s="31">
        <f t="shared" si="109"/>
        <v>0</v>
      </c>
      <c r="G385" s="31">
        <f t="shared" si="114"/>
        <v>0</v>
      </c>
      <c r="H385" s="58"/>
      <c r="I385" s="31">
        <f t="shared" si="115"/>
        <v>0</v>
      </c>
      <c r="J385" s="332"/>
      <c r="K385" s="57"/>
      <c r="L385" s="199"/>
      <c r="M385" s="20" t="str">
        <f t="shared" si="121"/>
        <v>353</v>
      </c>
      <c r="N385" s="31">
        <f t="shared" si="122"/>
        <v>0</v>
      </c>
      <c r="O385" s="31">
        <f t="shared" si="123"/>
        <v>0</v>
      </c>
      <c r="P385" s="31">
        <f t="shared" si="124"/>
        <v>0</v>
      </c>
      <c r="Q385" s="31">
        <f t="shared" si="125"/>
        <v>0</v>
      </c>
      <c r="R385" s="31">
        <f t="shared" si="126"/>
        <v>0</v>
      </c>
      <c r="S385" s="58"/>
      <c r="T385" s="31">
        <f t="shared" si="127"/>
        <v>0</v>
      </c>
      <c r="U385" s="332"/>
      <c r="V385" s="199"/>
      <c r="W385" s="56"/>
      <c r="X385" s="20" t="str">
        <f t="shared" si="128"/>
        <v/>
      </c>
      <c r="Y385" s="31" t="str">
        <f t="shared" si="116"/>
        <v/>
      </c>
      <c r="Z385" s="31" t="str">
        <f t="shared" si="117"/>
        <v/>
      </c>
      <c r="AA385" s="31" t="str">
        <f t="shared" si="112"/>
        <v/>
      </c>
      <c r="AB385" s="31" t="str">
        <f t="shared" si="110"/>
        <v/>
      </c>
      <c r="AC385" s="31" t="str">
        <f t="shared" si="118"/>
        <v/>
      </c>
      <c r="AD385" s="58"/>
      <c r="AE385" s="31">
        <f t="shared" si="119"/>
        <v>0</v>
      </c>
      <c r="AF385" s="332"/>
      <c r="AG385" s="57"/>
    </row>
    <row r="386" spans="1:33" x14ac:dyDescent="0.2">
      <c r="A386" s="56"/>
      <c r="B386" s="20" t="str">
        <f t="shared" si="120"/>
        <v>354</v>
      </c>
      <c r="C386" s="31">
        <f t="shared" si="108"/>
        <v>0</v>
      </c>
      <c r="D386" s="31">
        <f t="shared" si="113"/>
        <v>0</v>
      </c>
      <c r="E386" s="31">
        <f t="shared" si="111"/>
        <v>0</v>
      </c>
      <c r="F386" s="31">
        <f t="shared" si="109"/>
        <v>0</v>
      </c>
      <c r="G386" s="31">
        <f t="shared" si="114"/>
        <v>0</v>
      </c>
      <c r="H386" s="58"/>
      <c r="I386" s="31">
        <f t="shared" si="115"/>
        <v>0</v>
      </c>
      <c r="J386" s="332"/>
      <c r="K386" s="57"/>
      <c r="L386" s="199"/>
      <c r="M386" s="20" t="str">
        <f t="shared" si="121"/>
        <v>354</v>
      </c>
      <c r="N386" s="31">
        <f t="shared" si="122"/>
        <v>0</v>
      </c>
      <c r="O386" s="31">
        <f t="shared" si="123"/>
        <v>0</v>
      </c>
      <c r="P386" s="31">
        <f t="shared" si="124"/>
        <v>0</v>
      </c>
      <c r="Q386" s="31">
        <f t="shared" si="125"/>
        <v>0</v>
      </c>
      <c r="R386" s="31">
        <f t="shared" si="126"/>
        <v>0</v>
      </c>
      <c r="S386" s="58"/>
      <c r="T386" s="31">
        <f t="shared" si="127"/>
        <v>0</v>
      </c>
      <c r="U386" s="332"/>
      <c r="V386" s="199"/>
      <c r="W386" s="56"/>
      <c r="X386" s="20" t="str">
        <f t="shared" si="128"/>
        <v/>
      </c>
      <c r="Y386" s="31" t="str">
        <f t="shared" si="116"/>
        <v/>
      </c>
      <c r="Z386" s="31" t="str">
        <f t="shared" si="117"/>
        <v/>
      </c>
      <c r="AA386" s="31" t="str">
        <f t="shared" si="112"/>
        <v/>
      </c>
      <c r="AB386" s="31" t="str">
        <f t="shared" si="110"/>
        <v/>
      </c>
      <c r="AC386" s="31" t="str">
        <f t="shared" si="118"/>
        <v/>
      </c>
      <c r="AD386" s="58"/>
      <c r="AE386" s="31">
        <f t="shared" si="119"/>
        <v>0</v>
      </c>
      <c r="AF386" s="332"/>
      <c r="AG386" s="57"/>
    </row>
    <row r="387" spans="1:33" x14ac:dyDescent="0.2">
      <c r="A387" s="56"/>
      <c r="B387" s="20" t="str">
        <f t="shared" si="120"/>
        <v>355</v>
      </c>
      <c r="C387" s="31">
        <f t="shared" si="108"/>
        <v>0</v>
      </c>
      <c r="D387" s="31">
        <f t="shared" si="113"/>
        <v>0</v>
      </c>
      <c r="E387" s="31">
        <f t="shared" si="111"/>
        <v>0</v>
      </c>
      <c r="F387" s="31">
        <f t="shared" si="109"/>
        <v>0</v>
      </c>
      <c r="G387" s="31">
        <f t="shared" si="114"/>
        <v>0</v>
      </c>
      <c r="H387" s="58"/>
      <c r="I387" s="31">
        <f t="shared" si="115"/>
        <v>0</v>
      </c>
      <c r="J387" s="332"/>
      <c r="K387" s="57"/>
      <c r="L387" s="199"/>
      <c r="M387" s="20" t="str">
        <f t="shared" si="121"/>
        <v>355</v>
      </c>
      <c r="N387" s="31">
        <f t="shared" si="122"/>
        <v>0</v>
      </c>
      <c r="O387" s="31">
        <f t="shared" si="123"/>
        <v>0</v>
      </c>
      <c r="P387" s="31">
        <f t="shared" si="124"/>
        <v>0</v>
      </c>
      <c r="Q387" s="31">
        <f t="shared" si="125"/>
        <v>0</v>
      </c>
      <c r="R387" s="31">
        <f t="shared" si="126"/>
        <v>0</v>
      </c>
      <c r="S387" s="58"/>
      <c r="T387" s="31">
        <f t="shared" si="127"/>
        <v>0</v>
      </c>
      <c r="U387" s="332"/>
      <c r="V387" s="199"/>
      <c r="W387" s="56"/>
      <c r="X387" s="20" t="str">
        <f t="shared" si="128"/>
        <v/>
      </c>
      <c r="Y387" s="31" t="str">
        <f t="shared" si="116"/>
        <v/>
      </c>
      <c r="Z387" s="31" t="str">
        <f t="shared" si="117"/>
        <v/>
      </c>
      <c r="AA387" s="31" t="str">
        <f t="shared" si="112"/>
        <v/>
      </c>
      <c r="AB387" s="31" t="str">
        <f t="shared" si="110"/>
        <v/>
      </c>
      <c r="AC387" s="31" t="str">
        <f t="shared" si="118"/>
        <v/>
      </c>
      <c r="AD387" s="58"/>
      <c r="AE387" s="31">
        <f t="shared" si="119"/>
        <v>0</v>
      </c>
      <c r="AF387" s="332"/>
      <c r="AG387" s="57"/>
    </row>
    <row r="388" spans="1:33" x14ac:dyDescent="0.2">
      <c r="A388" s="56"/>
      <c r="B388" s="20" t="str">
        <f t="shared" si="120"/>
        <v>356</v>
      </c>
      <c r="C388" s="31">
        <f t="shared" si="108"/>
        <v>0</v>
      </c>
      <c r="D388" s="31">
        <f t="shared" si="113"/>
        <v>0</v>
      </c>
      <c r="E388" s="31">
        <f t="shared" si="111"/>
        <v>0</v>
      </c>
      <c r="F388" s="31">
        <f t="shared" si="109"/>
        <v>0</v>
      </c>
      <c r="G388" s="31">
        <f t="shared" si="114"/>
        <v>0</v>
      </c>
      <c r="H388" s="58"/>
      <c r="I388" s="31">
        <f t="shared" si="115"/>
        <v>0</v>
      </c>
      <c r="J388" s="332"/>
      <c r="K388" s="57"/>
      <c r="L388" s="199"/>
      <c r="M388" s="20" t="str">
        <f t="shared" si="121"/>
        <v>356</v>
      </c>
      <c r="N388" s="31">
        <f t="shared" si="122"/>
        <v>0</v>
      </c>
      <c r="O388" s="31">
        <f t="shared" si="123"/>
        <v>0</v>
      </c>
      <c r="P388" s="31">
        <f t="shared" si="124"/>
        <v>0</v>
      </c>
      <c r="Q388" s="31">
        <f t="shared" si="125"/>
        <v>0</v>
      </c>
      <c r="R388" s="31">
        <f t="shared" si="126"/>
        <v>0</v>
      </c>
      <c r="S388" s="58"/>
      <c r="T388" s="31">
        <f t="shared" si="127"/>
        <v>0</v>
      </c>
      <c r="U388" s="332"/>
      <c r="V388" s="199"/>
      <c r="W388" s="56"/>
      <c r="X388" s="20" t="str">
        <f t="shared" si="128"/>
        <v/>
      </c>
      <c r="Y388" s="31" t="str">
        <f t="shared" si="116"/>
        <v/>
      </c>
      <c r="Z388" s="31" t="str">
        <f t="shared" si="117"/>
        <v/>
      </c>
      <c r="AA388" s="31" t="str">
        <f t="shared" si="112"/>
        <v/>
      </c>
      <c r="AB388" s="31" t="str">
        <f t="shared" si="110"/>
        <v/>
      </c>
      <c r="AC388" s="31" t="str">
        <f t="shared" si="118"/>
        <v/>
      </c>
      <c r="AD388" s="58"/>
      <c r="AE388" s="31">
        <f t="shared" si="119"/>
        <v>0</v>
      </c>
      <c r="AF388" s="332"/>
      <c r="AG388" s="57"/>
    </row>
    <row r="389" spans="1:33" x14ac:dyDescent="0.2">
      <c r="A389" s="56"/>
      <c r="B389" s="20" t="str">
        <f t="shared" si="120"/>
        <v>357</v>
      </c>
      <c r="C389" s="31">
        <f t="shared" si="108"/>
        <v>0</v>
      </c>
      <c r="D389" s="31">
        <f t="shared" si="113"/>
        <v>0</v>
      </c>
      <c r="E389" s="31">
        <f t="shared" si="111"/>
        <v>0</v>
      </c>
      <c r="F389" s="31">
        <f t="shared" si="109"/>
        <v>0</v>
      </c>
      <c r="G389" s="31">
        <f t="shared" si="114"/>
        <v>0</v>
      </c>
      <c r="H389" s="58"/>
      <c r="I389" s="31">
        <f t="shared" si="115"/>
        <v>0</v>
      </c>
      <c r="J389" s="332"/>
      <c r="K389" s="57"/>
      <c r="L389" s="199"/>
      <c r="M389" s="20" t="str">
        <f t="shared" si="121"/>
        <v>357</v>
      </c>
      <c r="N389" s="31">
        <f t="shared" si="122"/>
        <v>0</v>
      </c>
      <c r="O389" s="31">
        <f t="shared" si="123"/>
        <v>0</v>
      </c>
      <c r="P389" s="31">
        <f t="shared" si="124"/>
        <v>0</v>
      </c>
      <c r="Q389" s="31">
        <f t="shared" si="125"/>
        <v>0</v>
      </c>
      <c r="R389" s="31">
        <f t="shared" si="126"/>
        <v>0</v>
      </c>
      <c r="S389" s="58"/>
      <c r="T389" s="31">
        <f t="shared" si="127"/>
        <v>0</v>
      </c>
      <c r="U389" s="332"/>
      <c r="V389" s="199"/>
      <c r="W389" s="56"/>
      <c r="X389" s="20" t="str">
        <f t="shared" si="128"/>
        <v/>
      </c>
      <c r="Y389" s="31" t="str">
        <f t="shared" si="116"/>
        <v/>
      </c>
      <c r="Z389" s="31" t="str">
        <f t="shared" si="117"/>
        <v/>
      </c>
      <c r="AA389" s="31" t="str">
        <f t="shared" si="112"/>
        <v/>
      </c>
      <c r="AB389" s="31" t="str">
        <f t="shared" si="110"/>
        <v/>
      </c>
      <c r="AC389" s="31" t="str">
        <f t="shared" si="118"/>
        <v/>
      </c>
      <c r="AD389" s="58"/>
      <c r="AE389" s="31">
        <f t="shared" si="119"/>
        <v>0</v>
      </c>
      <c r="AF389" s="332"/>
      <c r="AG389" s="57"/>
    </row>
    <row r="390" spans="1:33" x14ac:dyDescent="0.2">
      <c r="A390" s="56"/>
      <c r="B390" s="20" t="str">
        <f t="shared" si="120"/>
        <v>358</v>
      </c>
      <c r="C390" s="31">
        <f>IF(B390="","",IF(C389-E389-F389-H389&gt;0,C389-E389-F389-H389, 0))</f>
        <v>0</v>
      </c>
      <c r="D390" s="31">
        <f t="shared" si="113"/>
        <v>0</v>
      </c>
      <c r="E390" s="31">
        <f t="shared" si="111"/>
        <v>0</v>
      </c>
      <c r="F390" s="31">
        <f t="shared" si="109"/>
        <v>0</v>
      </c>
      <c r="G390" s="31">
        <f t="shared" si="114"/>
        <v>0</v>
      </c>
      <c r="H390" s="58"/>
      <c r="I390" s="31">
        <f t="shared" si="115"/>
        <v>0</v>
      </c>
      <c r="J390" s="332"/>
      <c r="K390" s="57"/>
      <c r="L390" s="199"/>
      <c r="M390" s="20" t="str">
        <f t="shared" si="121"/>
        <v>358</v>
      </c>
      <c r="N390" s="31">
        <f t="shared" si="122"/>
        <v>0</v>
      </c>
      <c r="O390" s="31">
        <f t="shared" si="123"/>
        <v>0</v>
      </c>
      <c r="P390" s="31">
        <f t="shared" si="124"/>
        <v>0</v>
      </c>
      <c r="Q390" s="31">
        <f t="shared" si="125"/>
        <v>0</v>
      </c>
      <c r="R390" s="31">
        <f t="shared" si="126"/>
        <v>0</v>
      </c>
      <c r="S390" s="58"/>
      <c r="T390" s="31">
        <f t="shared" si="127"/>
        <v>0</v>
      </c>
      <c r="U390" s="332"/>
      <c r="V390" s="199"/>
      <c r="W390" s="56"/>
      <c r="X390" s="20" t="str">
        <f t="shared" si="128"/>
        <v/>
      </c>
      <c r="Y390" s="31" t="str">
        <f>IF(X390="","",IF(Y389-AA389-AB389-AD389&gt;0,Y389-AA389-AB389-AD389, 0))</f>
        <v/>
      </c>
      <c r="Z390" s="31" t="str">
        <f t="shared" si="117"/>
        <v/>
      </c>
      <c r="AA390" s="31" t="str">
        <f t="shared" si="112"/>
        <v/>
      </c>
      <c r="AB390" s="31" t="str">
        <f t="shared" si="110"/>
        <v/>
      </c>
      <c r="AC390" s="31" t="str">
        <f t="shared" si="118"/>
        <v/>
      </c>
      <c r="AD390" s="58"/>
      <c r="AE390" s="31">
        <f>IF(AE389&lt;0.1,0,Y390-AA390-AB390-AD390)</f>
        <v>0</v>
      </c>
      <c r="AF390" s="332"/>
      <c r="AG390" s="57"/>
    </row>
    <row r="391" spans="1:33" x14ac:dyDescent="0.2">
      <c r="A391" s="56"/>
      <c r="B391" s="20" t="str">
        <f t="shared" si="120"/>
        <v>359</v>
      </c>
      <c r="C391" s="31">
        <f>IF(B391="","",IF(C390-E390-F390-H390&gt;0,C390-E390-F390-H390, 0))</f>
        <v>0</v>
      </c>
      <c r="D391" s="31">
        <f t="shared" si="113"/>
        <v>0</v>
      </c>
      <c r="E391" s="31">
        <f t="shared" si="111"/>
        <v>0</v>
      </c>
      <c r="F391" s="31">
        <f t="shared" si="109"/>
        <v>0</v>
      </c>
      <c r="G391" s="31">
        <f t="shared" si="114"/>
        <v>0</v>
      </c>
      <c r="H391" s="58"/>
      <c r="I391" s="31">
        <f t="shared" si="115"/>
        <v>0</v>
      </c>
      <c r="J391" s="332"/>
      <c r="K391" s="57"/>
      <c r="L391" s="199"/>
      <c r="M391" s="20" t="str">
        <f t="shared" si="121"/>
        <v>359</v>
      </c>
      <c r="N391" s="31">
        <f t="shared" si="122"/>
        <v>0</v>
      </c>
      <c r="O391" s="31">
        <f t="shared" si="123"/>
        <v>0</v>
      </c>
      <c r="P391" s="31">
        <f t="shared" si="124"/>
        <v>0</v>
      </c>
      <c r="Q391" s="31">
        <f t="shared" si="125"/>
        <v>0</v>
      </c>
      <c r="R391" s="31">
        <f t="shared" si="126"/>
        <v>0</v>
      </c>
      <c r="S391" s="58"/>
      <c r="T391" s="31">
        <f t="shared" si="127"/>
        <v>0</v>
      </c>
      <c r="U391" s="332"/>
      <c r="V391" s="199"/>
      <c r="W391" s="56"/>
      <c r="X391" s="20" t="str">
        <f t="shared" si="128"/>
        <v/>
      </c>
      <c r="Y391" s="31" t="str">
        <f>IF(X391="","",IF(Y390-AA390-AB390-AD390&gt;0,Y390-AA390-AB390-AD390, 0))</f>
        <v/>
      </c>
      <c r="Z391" s="31" t="str">
        <f t="shared" si="117"/>
        <v/>
      </c>
      <c r="AA391" s="31" t="str">
        <f t="shared" si="112"/>
        <v/>
      </c>
      <c r="AB391" s="31" t="str">
        <f t="shared" si="110"/>
        <v/>
      </c>
      <c r="AC391" s="31" t="str">
        <f t="shared" si="118"/>
        <v/>
      </c>
      <c r="AD391" s="58"/>
      <c r="AE391" s="31">
        <f>IF(AE390&lt;0.1,0,Y391-AA391-AB391-AD391)</f>
        <v>0</v>
      </c>
      <c r="AF391" s="332"/>
      <c r="AG391" s="57"/>
    </row>
    <row r="392" spans="1:33" x14ac:dyDescent="0.2">
      <c r="A392" s="56"/>
      <c r="B392" s="20" t="str">
        <f t="shared" si="120"/>
        <v>360</v>
      </c>
      <c r="C392" s="31">
        <f>IF(B392="","",IF(C391-E391-F391-H391&gt;0,C391-E391-F391-H391, 0))</f>
        <v>0</v>
      </c>
      <c r="D392" s="31">
        <f t="shared" si="113"/>
        <v>0</v>
      </c>
      <c r="E392" s="31">
        <f t="shared" si="111"/>
        <v>0</v>
      </c>
      <c r="F392" s="31">
        <f t="shared" si="109"/>
        <v>0</v>
      </c>
      <c r="G392" s="31">
        <f t="shared" si="114"/>
        <v>0</v>
      </c>
      <c r="H392" s="58"/>
      <c r="I392" s="31">
        <f t="shared" si="115"/>
        <v>0</v>
      </c>
      <c r="J392" s="332"/>
      <c r="K392" s="57"/>
      <c r="L392" s="199"/>
      <c r="M392" s="20" t="str">
        <f t="shared" si="121"/>
        <v>360</v>
      </c>
      <c r="N392" s="31">
        <f t="shared" si="122"/>
        <v>0</v>
      </c>
      <c r="O392" s="31">
        <f t="shared" si="123"/>
        <v>0</v>
      </c>
      <c r="P392" s="31">
        <f t="shared" si="124"/>
        <v>0</v>
      </c>
      <c r="Q392" s="31">
        <f t="shared" si="125"/>
        <v>0</v>
      </c>
      <c r="R392" s="31">
        <f t="shared" si="126"/>
        <v>0</v>
      </c>
      <c r="S392" s="58"/>
      <c r="T392" s="31">
        <f t="shared" si="127"/>
        <v>0</v>
      </c>
      <c r="U392" s="332"/>
      <c r="V392" s="199"/>
      <c r="W392" s="56"/>
      <c r="X392" s="20" t="str">
        <f t="shared" si="128"/>
        <v/>
      </c>
      <c r="Y392" s="31" t="str">
        <f>IF(X392="","",IF(Y391-AA391-AB391-AD391&gt;0,Y391-AA391-AB391-AD391, 0))</f>
        <v/>
      </c>
      <c r="Z392" s="31" t="str">
        <f t="shared" si="117"/>
        <v/>
      </c>
      <c r="AA392" s="31" t="str">
        <f t="shared" si="112"/>
        <v/>
      </c>
      <c r="AB392" s="31" t="str">
        <f t="shared" si="110"/>
        <v/>
      </c>
      <c r="AC392" s="31" t="str">
        <f t="shared" si="118"/>
        <v/>
      </c>
      <c r="AD392" s="58"/>
      <c r="AE392" s="31">
        <f>IF(AE391&lt;0.1,0,Y392-AA392-AB392-AD392)</f>
        <v>0</v>
      </c>
      <c r="AF392" s="332"/>
      <c r="AG392" s="57"/>
    </row>
    <row r="393" spans="1:33" x14ac:dyDescent="0.2">
      <c r="A393" s="56"/>
      <c r="B393" s="8"/>
      <c r="C393" s="45"/>
      <c r="D393" s="46">
        <f>SUM(D33:D392)</f>
        <v>136889.51386809535</v>
      </c>
      <c r="E393" s="46"/>
      <c r="F393" s="46">
        <f>SUM(F33:F392)</f>
        <v>38082.424290538664</v>
      </c>
      <c r="G393" s="46">
        <f>SUM(G33:G392)</f>
        <v>98807.089577556864</v>
      </c>
      <c r="H393" s="46">
        <f>SUM(H33:H392)</f>
        <v>0</v>
      </c>
      <c r="I393" s="47">
        <f>I392</f>
        <v>0</v>
      </c>
      <c r="J393" s="332"/>
      <c r="K393" s="57"/>
      <c r="L393" s="199"/>
      <c r="M393" s="8"/>
      <c r="N393" s="45"/>
      <c r="O393" s="46">
        <f>SUM(O33:O392)</f>
        <v>165661.11064256969</v>
      </c>
      <c r="P393" s="46"/>
      <c r="Q393" s="46">
        <f>SUM(Q33:Q392)</f>
        <v>45129.300763632134</v>
      </c>
      <c r="R393" s="46">
        <f>SUM(R33:R392)</f>
        <v>120531.80987893735</v>
      </c>
      <c r="S393" s="46">
        <f>SUM(S33:S392)</f>
        <v>0</v>
      </c>
      <c r="T393" s="47">
        <f>T392</f>
        <v>0</v>
      </c>
      <c r="U393" s="332"/>
      <c r="V393" s="199"/>
      <c r="W393" s="56"/>
      <c r="X393" s="8"/>
      <c r="Y393" s="45"/>
      <c r="Z393" s="46">
        <f>SUM(Z33:Z392)</f>
        <v>130491.19585781654</v>
      </c>
      <c r="AA393" s="46"/>
      <c r="AB393" s="46">
        <f>SUM(AB33:AB392)</f>
        <v>56571.888203526236</v>
      </c>
      <c r="AC393" s="46">
        <f>SUM(AC33:AC392)</f>
        <v>73919.3076542903</v>
      </c>
      <c r="AD393" s="46">
        <f>SUM(AD33:AD392)</f>
        <v>0</v>
      </c>
      <c r="AE393" s="47">
        <f>AE392</f>
        <v>0</v>
      </c>
      <c r="AF393" s="332"/>
      <c r="AG393" s="57"/>
    </row>
    <row r="394" spans="1:33" x14ac:dyDescent="0.2">
      <c r="A394" s="56"/>
      <c r="B394" s="8"/>
      <c r="C394" s="59"/>
      <c r="D394" s="59"/>
      <c r="E394" s="59"/>
      <c r="F394" s="59"/>
      <c r="G394" s="59"/>
      <c r="H394" s="59"/>
      <c r="I394" s="31"/>
      <c r="J394" s="332"/>
      <c r="K394" s="57"/>
      <c r="L394" s="199"/>
      <c r="M394" s="8"/>
      <c r="N394" s="59"/>
      <c r="O394" s="59"/>
      <c r="P394" s="59"/>
      <c r="Q394" s="59"/>
      <c r="R394" s="59"/>
      <c r="S394" s="59"/>
      <c r="T394" s="31"/>
      <c r="U394" s="332"/>
      <c r="V394" s="199"/>
      <c r="W394" s="56"/>
      <c r="X394" s="8"/>
      <c r="Y394" s="59"/>
      <c r="Z394" s="59"/>
      <c r="AA394" s="59"/>
      <c r="AB394" s="59"/>
      <c r="AC394" s="59"/>
      <c r="AD394" s="59"/>
      <c r="AE394" s="31"/>
      <c r="AF394" s="332"/>
      <c r="AG394" s="57"/>
    </row>
    <row r="395" spans="1:33" x14ac:dyDescent="0.2">
      <c r="A395" s="56"/>
      <c r="B395" s="8"/>
      <c r="C395" s="9"/>
      <c r="D395" s="9"/>
      <c r="E395" s="9"/>
      <c r="F395" s="9"/>
      <c r="G395" s="9"/>
      <c r="H395" s="9"/>
      <c r="I395" s="9"/>
      <c r="J395" s="9"/>
      <c r="K395" s="57"/>
      <c r="L395" s="199"/>
      <c r="M395" s="8"/>
      <c r="N395" s="9"/>
      <c r="O395" s="9"/>
      <c r="P395" s="9"/>
      <c r="Q395" s="9"/>
      <c r="R395" s="9"/>
      <c r="S395" s="9"/>
      <c r="T395" s="9"/>
      <c r="U395" s="9"/>
      <c r="V395" s="199"/>
      <c r="W395" s="56"/>
      <c r="X395" s="8"/>
      <c r="Y395" s="9"/>
      <c r="Z395" s="9"/>
      <c r="AA395" s="9"/>
      <c r="AB395" s="9"/>
      <c r="AC395" s="9"/>
      <c r="AD395" s="9"/>
      <c r="AE395" s="9"/>
      <c r="AF395" s="9"/>
      <c r="AG395" s="57"/>
    </row>
    <row r="396" spans="1:33" ht="13.5" thickBot="1" x14ac:dyDescent="0.25">
      <c r="A396" s="60"/>
      <c r="B396" s="61"/>
      <c r="C396" s="62"/>
      <c r="D396" s="62"/>
      <c r="E396" s="62"/>
      <c r="F396" s="62"/>
      <c r="G396" s="62"/>
      <c r="H396" s="62"/>
      <c r="I396" s="62"/>
      <c r="J396" s="62"/>
      <c r="K396" s="63"/>
      <c r="L396" s="61"/>
      <c r="M396" s="61"/>
      <c r="N396" s="62"/>
      <c r="O396" s="62"/>
      <c r="P396" s="62"/>
      <c r="Q396" s="62"/>
      <c r="R396" s="62"/>
      <c r="S396" s="62"/>
      <c r="T396" s="62"/>
      <c r="U396" s="62"/>
      <c r="V396" s="61"/>
      <c r="W396" s="60"/>
      <c r="X396" s="61"/>
      <c r="Y396" s="62"/>
      <c r="Z396" s="62"/>
      <c r="AA396" s="62"/>
      <c r="AB396" s="62"/>
      <c r="AC396" s="62"/>
      <c r="AD396" s="62"/>
      <c r="AE396" s="62"/>
      <c r="AF396" s="62"/>
      <c r="AG396" s="63"/>
    </row>
    <row r="397" spans="1:33" x14ac:dyDescent="0.2">
      <c r="C397" s="28"/>
      <c r="D397" s="28"/>
      <c r="E397" s="28"/>
      <c r="F397" s="28"/>
      <c r="G397" s="28"/>
      <c r="H397" s="28"/>
      <c r="I397" s="28"/>
      <c r="J397" s="28"/>
      <c r="N397" s="28"/>
      <c r="O397" s="28"/>
      <c r="P397" s="28"/>
      <c r="Q397" s="28"/>
      <c r="R397" s="28"/>
      <c r="S397" s="28"/>
      <c r="T397" s="28"/>
      <c r="U397" s="28"/>
      <c r="Y397" s="28"/>
      <c r="Z397" s="28"/>
      <c r="AA397" s="28"/>
      <c r="AB397" s="28"/>
      <c r="AC397" s="28"/>
      <c r="AD397" s="28"/>
      <c r="AE397" s="28"/>
      <c r="AF397" s="28"/>
    </row>
    <row r="398" spans="1:33" x14ac:dyDescent="0.2">
      <c r="C398" s="28"/>
      <c r="D398" s="28"/>
      <c r="E398" s="28"/>
      <c r="F398" s="28"/>
      <c r="G398" s="28"/>
      <c r="H398" s="28"/>
      <c r="I398" s="28"/>
      <c r="J398" s="28"/>
      <c r="N398" s="28"/>
      <c r="O398" s="28"/>
      <c r="P398" s="28"/>
      <c r="Q398" s="28"/>
      <c r="R398" s="28"/>
      <c r="S398" s="28"/>
      <c r="T398" s="28"/>
      <c r="U398" s="28"/>
      <c r="Y398" s="28"/>
      <c r="Z398" s="28"/>
      <c r="AA398" s="28"/>
      <c r="AB398" s="28"/>
      <c r="AC398" s="28"/>
      <c r="AD398" s="28"/>
      <c r="AE398" s="28"/>
      <c r="AF398" s="28"/>
    </row>
    <row r="399" spans="1:33" x14ac:dyDescent="0.2">
      <c r="C399" s="28"/>
      <c r="D399" s="28"/>
      <c r="E399" s="28"/>
      <c r="F399" s="28"/>
      <c r="G399" s="28"/>
      <c r="H399" s="28"/>
      <c r="I399" s="28"/>
      <c r="J399" s="28"/>
      <c r="N399" s="28"/>
      <c r="O399" s="28"/>
      <c r="P399" s="28"/>
      <c r="Q399" s="28"/>
      <c r="R399" s="28"/>
      <c r="S399" s="28"/>
      <c r="T399" s="28"/>
      <c r="U399" s="28"/>
      <c r="Y399" s="28"/>
      <c r="Z399" s="28"/>
      <c r="AA399" s="28"/>
      <c r="AB399" s="28"/>
      <c r="AC399" s="28"/>
      <c r="AD399" s="28"/>
      <c r="AE399" s="28"/>
      <c r="AF399" s="28"/>
    </row>
    <row r="400" spans="1:33" x14ac:dyDescent="0.2">
      <c r="C400" s="28"/>
      <c r="D400" s="28"/>
      <c r="E400" s="28"/>
      <c r="F400" s="28"/>
      <c r="G400" s="28"/>
      <c r="H400" s="28"/>
      <c r="I400" s="28"/>
      <c r="J400" s="28"/>
      <c r="N400" s="28"/>
      <c r="O400" s="28"/>
      <c r="P400" s="28"/>
      <c r="Q400" s="28"/>
      <c r="R400" s="28"/>
      <c r="S400" s="28"/>
      <c r="T400" s="28"/>
      <c r="U400" s="28"/>
      <c r="Y400" s="28"/>
      <c r="Z400" s="28"/>
      <c r="AA400" s="28"/>
      <c r="AB400" s="28"/>
      <c r="AC400" s="28"/>
      <c r="AD400" s="28"/>
      <c r="AE400" s="28"/>
      <c r="AF400" s="28"/>
    </row>
    <row r="401" spans="3:32" x14ac:dyDescent="0.2">
      <c r="C401" s="28"/>
      <c r="D401" s="28"/>
      <c r="E401" s="28"/>
      <c r="F401" s="28"/>
      <c r="G401" s="28"/>
      <c r="H401" s="28"/>
      <c r="I401" s="28"/>
      <c r="J401" s="28"/>
      <c r="N401" s="28"/>
      <c r="O401" s="28"/>
      <c r="P401" s="28"/>
      <c r="Q401" s="28"/>
      <c r="R401" s="28"/>
      <c r="S401" s="28"/>
      <c r="T401" s="28"/>
      <c r="U401" s="28"/>
      <c r="Y401" s="28"/>
      <c r="Z401" s="28"/>
      <c r="AA401" s="28"/>
      <c r="AB401" s="28"/>
      <c r="AC401" s="28"/>
      <c r="AD401" s="28"/>
      <c r="AE401" s="28"/>
      <c r="AF401" s="28"/>
    </row>
    <row r="402" spans="3:32" x14ac:dyDescent="0.2">
      <c r="C402" s="28"/>
      <c r="D402" s="28"/>
      <c r="E402" s="28"/>
      <c r="F402" s="28"/>
      <c r="G402" s="28"/>
      <c r="H402" s="28"/>
      <c r="I402" s="28"/>
      <c r="J402" s="28"/>
      <c r="N402" s="28"/>
      <c r="O402" s="28"/>
      <c r="P402" s="28"/>
      <c r="Q402" s="28"/>
      <c r="R402" s="28"/>
      <c r="S402" s="28"/>
      <c r="T402" s="28"/>
      <c r="U402" s="28"/>
      <c r="Y402" s="28"/>
      <c r="Z402" s="28"/>
      <c r="AA402" s="28"/>
      <c r="AB402" s="28"/>
      <c r="AC402" s="28"/>
      <c r="AD402" s="28"/>
      <c r="AE402" s="28"/>
      <c r="AF402" s="28"/>
    </row>
    <row r="403" spans="3:32" x14ac:dyDescent="0.2">
      <c r="C403" s="28"/>
      <c r="D403" s="28"/>
      <c r="E403" s="28"/>
      <c r="F403" s="28"/>
      <c r="G403" s="28"/>
      <c r="H403" s="28"/>
      <c r="I403" s="28"/>
      <c r="J403" s="28"/>
      <c r="N403" s="28"/>
      <c r="O403" s="28"/>
      <c r="P403" s="28"/>
      <c r="Q403" s="28"/>
      <c r="R403" s="28"/>
      <c r="S403" s="28"/>
      <c r="T403" s="28"/>
      <c r="U403" s="28"/>
      <c r="Y403" s="28"/>
      <c r="Z403" s="28"/>
      <c r="AA403" s="28"/>
      <c r="AB403" s="28"/>
      <c r="AC403" s="28"/>
      <c r="AD403" s="28"/>
      <c r="AE403" s="28"/>
      <c r="AF403" s="28"/>
    </row>
    <row r="404" spans="3:32" x14ac:dyDescent="0.2">
      <c r="C404" s="28"/>
      <c r="D404" s="28"/>
      <c r="E404" s="28"/>
      <c r="F404" s="28"/>
      <c r="G404" s="28"/>
      <c r="H404" s="28"/>
      <c r="I404" s="28"/>
      <c r="J404" s="28"/>
      <c r="N404" s="28"/>
      <c r="O404" s="28"/>
      <c r="P404" s="28"/>
      <c r="Q404" s="28"/>
      <c r="R404" s="28"/>
      <c r="S404" s="28"/>
      <c r="T404" s="28"/>
      <c r="U404" s="28"/>
      <c r="Y404" s="28"/>
      <c r="Z404" s="28"/>
      <c r="AA404" s="28"/>
      <c r="AB404" s="28"/>
      <c r="AC404" s="28"/>
      <c r="AD404" s="28"/>
      <c r="AE404" s="28"/>
      <c r="AF404" s="28"/>
    </row>
    <row r="405" spans="3:32" x14ac:dyDescent="0.2">
      <c r="C405" s="28"/>
      <c r="D405" s="28"/>
      <c r="E405" s="28"/>
      <c r="F405" s="28"/>
      <c r="G405" s="28"/>
      <c r="H405" s="28"/>
      <c r="I405" s="28"/>
      <c r="J405" s="28"/>
      <c r="N405" s="28"/>
      <c r="O405" s="28"/>
      <c r="P405" s="28"/>
      <c r="Q405" s="28"/>
      <c r="R405" s="28"/>
      <c r="S405" s="28"/>
      <c r="T405" s="28"/>
      <c r="U405" s="28"/>
      <c r="Y405" s="28"/>
      <c r="Z405" s="28"/>
      <c r="AA405" s="28"/>
      <c r="AB405" s="28"/>
      <c r="AC405" s="28"/>
      <c r="AD405" s="28"/>
      <c r="AE405" s="28"/>
      <c r="AF405" s="28"/>
    </row>
    <row r="406" spans="3:32" x14ac:dyDescent="0.2">
      <c r="C406" s="28"/>
      <c r="D406" s="28"/>
      <c r="E406" s="28"/>
      <c r="F406" s="28"/>
      <c r="G406" s="28"/>
      <c r="H406" s="28"/>
      <c r="I406" s="28"/>
      <c r="J406" s="28"/>
      <c r="N406" s="28"/>
      <c r="O406" s="28"/>
      <c r="P406" s="28"/>
      <c r="Q406" s="28"/>
      <c r="R406" s="28"/>
      <c r="S406" s="28"/>
      <c r="T406" s="28"/>
      <c r="U406" s="28"/>
      <c r="Y406" s="28"/>
      <c r="Z406" s="28"/>
      <c r="AA406" s="28"/>
      <c r="AB406" s="28"/>
      <c r="AC406" s="28"/>
      <c r="AD406" s="28"/>
      <c r="AE406" s="28"/>
      <c r="AF406" s="28"/>
    </row>
    <row r="407" spans="3:32" x14ac:dyDescent="0.2">
      <c r="C407" s="28"/>
      <c r="D407" s="28"/>
      <c r="E407" s="28"/>
      <c r="F407" s="28"/>
      <c r="G407" s="28"/>
      <c r="H407" s="28"/>
      <c r="I407" s="28"/>
      <c r="J407" s="28"/>
      <c r="N407" s="28"/>
      <c r="O407" s="28"/>
      <c r="P407" s="28"/>
      <c r="Q407" s="28"/>
      <c r="R407" s="28"/>
      <c r="S407" s="28"/>
      <c r="T407" s="28"/>
      <c r="U407" s="28"/>
      <c r="Y407" s="28"/>
      <c r="Z407" s="28"/>
      <c r="AA407" s="28"/>
      <c r="AB407" s="28"/>
      <c r="AC407" s="28"/>
      <c r="AD407" s="28"/>
      <c r="AE407" s="28"/>
      <c r="AF407" s="28"/>
    </row>
    <row r="408" spans="3:32" x14ac:dyDescent="0.2">
      <c r="C408" s="28"/>
      <c r="D408" s="28"/>
      <c r="E408" s="28"/>
      <c r="F408" s="28"/>
      <c r="G408" s="28"/>
      <c r="H408" s="28"/>
      <c r="I408" s="28"/>
      <c r="J408" s="28"/>
      <c r="N408" s="28"/>
      <c r="O408" s="28"/>
      <c r="P408" s="28"/>
      <c r="Q408" s="28"/>
      <c r="R408" s="28"/>
      <c r="S408" s="28"/>
      <c r="T408" s="28"/>
      <c r="U408" s="28"/>
      <c r="Y408" s="28"/>
      <c r="Z408" s="28"/>
      <c r="AA408" s="28"/>
      <c r="AB408" s="28"/>
      <c r="AC408" s="28"/>
      <c r="AD408" s="28"/>
      <c r="AE408" s="28"/>
      <c r="AF408" s="28"/>
    </row>
    <row r="409" spans="3:32" x14ac:dyDescent="0.2">
      <c r="C409" s="28"/>
      <c r="D409" s="28"/>
      <c r="E409" s="28"/>
      <c r="F409" s="28"/>
      <c r="G409" s="28"/>
      <c r="H409" s="28"/>
      <c r="I409" s="28"/>
      <c r="J409" s="28"/>
      <c r="N409" s="28"/>
      <c r="O409" s="28"/>
      <c r="P409" s="28"/>
      <c r="Q409" s="28"/>
      <c r="R409" s="28"/>
      <c r="S409" s="28"/>
      <c r="T409" s="28"/>
      <c r="U409" s="28"/>
      <c r="Y409" s="28"/>
      <c r="Z409" s="28"/>
      <c r="AA409" s="28"/>
      <c r="AB409" s="28"/>
      <c r="AC409" s="28"/>
      <c r="AD409" s="28"/>
      <c r="AE409" s="28"/>
      <c r="AF409" s="28"/>
    </row>
    <row r="410" spans="3:32" x14ac:dyDescent="0.2">
      <c r="C410" s="28"/>
      <c r="D410" s="28"/>
      <c r="E410" s="28"/>
      <c r="F410" s="28"/>
      <c r="G410" s="28"/>
      <c r="H410" s="28"/>
      <c r="I410" s="28"/>
      <c r="J410" s="28"/>
      <c r="N410" s="28"/>
      <c r="O410" s="28"/>
      <c r="P410" s="28"/>
      <c r="Q410" s="28"/>
      <c r="R410" s="28"/>
      <c r="S410" s="28"/>
      <c r="T410" s="28"/>
      <c r="U410" s="28"/>
      <c r="Y410" s="28"/>
      <c r="Z410" s="28"/>
      <c r="AA410" s="28"/>
      <c r="AB410" s="28"/>
      <c r="AC410" s="28"/>
      <c r="AD410" s="28"/>
      <c r="AE410" s="28"/>
      <c r="AF410" s="28"/>
    </row>
    <row r="411" spans="3:32" x14ac:dyDescent="0.2">
      <c r="C411" s="28"/>
      <c r="D411" s="28"/>
      <c r="E411" s="28"/>
      <c r="F411" s="28"/>
      <c r="G411" s="28"/>
      <c r="H411" s="28"/>
      <c r="I411" s="28"/>
      <c r="J411" s="28"/>
      <c r="N411" s="28"/>
      <c r="O411" s="28"/>
      <c r="P411" s="28"/>
      <c r="Q411" s="28"/>
      <c r="R411" s="28"/>
      <c r="S411" s="28"/>
      <c r="T411" s="28"/>
      <c r="U411" s="28"/>
      <c r="Y411" s="28"/>
      <c r="Z411" s="28"/>
      <c r="AA411" s="28"/>
      <c r="AB411" s="28"/>
      <c r="AC411" s="28"/>
      <c r="AD411" s="28"/>
      <c r="AE411" s="28"/>
      <c r="AF411" s="28"/>
    </row>
    <row r="412" spans="3:32" x14ac:dyDescent="0.2">
      <c r="C412" s="28"/>
      <c r="D412" s="28"/>
      <c r="E412" s="28"/>
      <c r="F412" s="28"/>
      <c r="G412" s="28"/>
      <c r="H412" s="28"/>
      <c r="I412" s="28"/>
      <c r="J412" s="28"/>
      <c r="N412" s="28"/>
      <c r="O412" s="28"/>
      <c r="P412" s="28"/>
      <c r="Q412" s="28"/>
      <c r="R412" s="28"/>
      <c r="S412" s="28"/>
      <c r="T412" s="28"/>
      <c r="U412" s="28"/>
      <c r="Y412" s="28"/>
      <c r="Z412" s="28"/>
      <c r="AA412" s="28"/>
      <c r="AB412" s="28"/>
      <c r="AC412" s="28"/>
      <c r="AD412" s="28"/>
      <c r="AE412" s="28"/>
      <c r="AF412" s="28"/>
    </row>
    <row r="413" spans="3:32" x14ac:dyDescent="0.2">
      <c r="C413" s="28"/>
      <c r="D413" s="28"/>
      <c r="E413" s="28"/>
      <c r="F413" s="28"/>
      <c r="G413" s="28"/>
      <c r="H413" s="28"/>
      <c r="I413" s="28"/>
      <c r="J413" s="28"/>
      <c r="N413" s="28"/>
      <c r="O413" s="28"/>
      <c r="P413" s="28"/>
      <c r="Q413" s="28"/>
      <c r="R413" s="28"/>
      <c r="S413" s="28"/>
      <c r="T413" s="28"/>
      <c r="U413" s="28"/>
      <c r="Y413" s="28"/>
      <c r="Z413" s="28"/>
      <c r="AA413" s="28"/>
      <c r="AB413" s="28"/>
      <c r="AC413" s="28"/>
      <c r="AD413" s="28"/>
      <c r="AE413" s="28"/>
      <c r="AF413" s="28"/>
    </row>
    <row r="414" spans="3:32" x14ac:dyDescent="0.2">
      <c r="C414" s="28"/>
      <c r="D414" s="28"/>
      <c r="E414" s="28"/>
      <c r="F414" s="28"/>
      <c r="G414" s="28"/>
      <c r="H414" s="28"/>
      <c r="I414" s="28"/>
      <c r="J414" s="28"/>
      <c r="N414" s="28"/>
      <c r="O414" s="28"/>
      <c r="P414" s="28"/>
      <c r="Q414" s="28"/>
      <c r="R414" s="28"/>
      <c r="S414" s="28"/>
      <c r="T414" s="28"/>
      <c r="U414" s="28"/>
      <c r="Y414" s="28"/>
      <c r="Z414" s="28"/>
      <c r="AA414" s="28"/>
      <c r="AB414" s="28"/>
      <c r="AC414" s="28"/>
      <c r="AD414" s="28"/>
      <c r="AE414" s="28"/>
      <c r="AF414" s="28"/>
    </row>
    <row r="415" spans="3:32" x14ac:dyDescent="0.2">
      <c r="C415" s="28"/>
      <c r="D415" s="28"/>
      <c r="E415" s="28"/>
      <c r="F415" s="28"/>
      <c r="G415" s="28"/>
      <c r="H415" s="28"/>
      <c r="I415" s="28"/>
      <c r="J415" s="28"/>
      <c r="N415" s="28"/>
      <c r="O415" s="28"/>
      <c r="P415" s="28"/>
      <c r="Q415" s="28"/>
      <c r="R415" s="28"/>
      <c r="S415" s="28"/>
      <c r="T415" s="28"/>
      <c r="U415" s="28"/>
      <c r="Y415" s="28"/>
      <c r="Z415" s="28"/>
      <c r="AA415" s="28"/>
      <c r="AB415" s="28"/>
      <c r="AC415" s="28"/>
      <c r="AD415" s="28"/>
      <c r="AE415" s="28"/>
      <c r="AF415" s="28"/>
    </row>
    <row r="416" spans="3:32" x14ac:dyDescent="0.2">
      <c r="C416" s="28"/>
      <c r="D416" s="28"/>
      <c r="E416" s="28"/>
      <c r="F416" s="28"/>
      <c r="G416" s="28"/>
      <c r="H416" s="28"/>
      <c r="I416" s="28"/>
      <c r="J416" s="28"/>
      <c r="N416" s="28"/>
      <c r="O416" s="28"/>
      <c r="P416" s="28"/>
      <c r="Q416" s="28"/>
      <c r="R416" s="28"/>
      <c r="S416" s="28"/>
      <c r="T416" s="28"/>
      <c r="U416" s="28"/>
      <c r="Y416" s="28"/>
      <c r="Z416" s="28"/>
      <c r="AA416" s="28"/>
      <c r="AB416" s="28"/>
      <c r="AC416" s="28"/>
      <c r="AD416" s="28"/>
      <c r="AE416" s="28"/>
      <c r="AF416" s="28"/>
    </row>
    <row r="417" spans="3:32" x14ac:dyDescent="0.2">
      <c r="C417" s="28"/>
      <c r="D417" s="28"/>
      <c r="E417" s="28"/>
      <c r="F417" s="28"/>
      <c r="G417" s="28"/>
      <c r="H417" s="28"/>
      <c r="I417" s="28"/>
      <c r="J417" s="28"/>
      <c r="N417" s="28"/>
      <c r="O417" s="28"/>
      <c r="P417" s="28"/>
      <c r="Q417" s="28"/>
      <c r="R417" s="28"/>
      <c r="S417" s="28"/>
      <c r="T417" s="28"/>
      <c r="U417" s="28"/>
      <c r="Y417" s="28"/>
      <c r="Z417" s="28"/>
      <c r="AA417" s="28"/>
      <c r="AB417" s="28"/>
      <c r="AC417" s="28"/>
      <c r="AD417" s="28"/>
      <c r="AE417" s="28"/>
      <c r="AF417" s="28"/>
    </row>
    <row r="418" spans="3:32" x14ac:dyDescent="0.2">
      <c r="C418" s="28"/>
      <c r="D418" s="28"/>
      <c r="E418" s="28"/>
      <c r="F418" s="28"/>
      <c r="G418" s="28"/>
      <c r="H418" s="28"/>
      <c r="I418" s="28"/>
      <c r="J418" s="28"/>
      <c r="N418" s="28"/>
      <c r="O418" s="28"/>
      <c r="P418" s="28"/>
      <c r="Q418" s="28"/>
      <c r="R418" s="28"/>
      <c r="S418" s="28"/>
      <c r="T418" s="28"/>
      <c r="U418" s="28"/>
      <c r="Y418" s="28"/>
      <c r="Z418" s="28"/>
      <c r="AA418" s="28"/>
      <c r="AB418" s="28"/>
      <c r="AC418" s="28"/>
      <c r="AD418" s="28"/>
      <c r="AE418" s="28"/>
      <c r="AF418" s="28"/>
    </row>
  </sheetData>
  <mergeCells count="18">
    <mergeCell ref="C2:I2"/>
    <mergeCell ref="B3:I3"/>
    <mergeCell ref="N2:T2"/>
    <mergeCell ref="Y2:AE2"/>
    <mergeCell ref="AB16:AD16"/>
    <mergeCell ref="Q16:S16"/>
    <mergeCell ref="M3:T3"/>
    <mergeCell ref="X3:AE3"/>
    <mergeCell ref="B10:J10"/>
    <mergeCell ref="M10:U10"/>
    <mergeCell ref="X10:AF10"/>
    <mergeCell ref="C30:I30"/>
    <mergeCell ref="C23:I23"/>
    <mergeCell ref="F16:H16"/>
    <mergeCell ref="Y23:AE23"/>
    <mergeCell ref="Y30:AE30"/>
    <mergeCell ref="N23:T23"/>
    <mergeCell ref="N30:T30"/>
  </mergeCells>
  <phoneticPr fontId="0" type="noConversion"/>
  <pageMargins left="0.5" right="0.75" top="0.5" bottom="1" header="0.5" footer="0.5"/>
  <pageSetup orientation="portrait" horizontalDpi="4294967293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417"/>
  <sheetViews>
    <sheetView zoomScale="130" zoomScaleNormal="130" workbookViewId="0">
      <selection activeCell="L1" sqref="L1:Y1048576"/>
    </sheetView>
  </sheetViews>
  <sheetFormatPr defaultRowHeight="12.75" x14ac:dyDescent="0.2"/>
  <cols>
    <col min="1" max="1" width="3.6640625" style="4" customWidth="1"/>
    <col min="2" max="2" width="7.33203125" style="4" bestFit="1" customWidth="1"/>
    <col min="3" max="5" width="14.33203125" style="4" customWidth="1"/>
    <col min="6" max="6" width="15.6640625" style="4" customWidth="1"/>
    <col min="7" max="7" width="14.33203125" style="4" customWidth="1"/>
    <col min="8" max="8" width="16.1640625" style="4" customWidth="1"/>
    <col min="9" max="9" width="13.83203125" style="4" customWidth="1"/>
    <col min="10" max="10" width="15" style="4" customWidth="1"/>
    <col min="11" max="11" width="3.83203125" style="4" customWidth="1"/>
    <col min="12" max="13" width="9.33203125" style="370"/>
    <col min="14" max="14" width="10.5" style="370" bestFit="1" customWidth="1"/>
    <col min="15" max="25" width="9.33203125" style="370"/>
    <col min="26" max="16384" width="9.33203125" style="4"/>
  </cols>
  <sheetData>
    <row r="1" spans="1:25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25" ht="18.75" x14ac:dyDescent="0.3">
      <c r="A2" s="5"/>
      <c r="B2" s="410" t="s">
        <v>224</v>
      </c>
      <c r="C2" s="411"/>
      <c r="D2" s="411"/>
      <c r="E2" s="411"/>
      <c r="F2" s="411"/>
      <c r="G2" s="411"/>
      <c r="H2" s="411"/>
      <c r="I2" s="411"/>
      <c r="J2" s="412"/>
      <c r="K2" s="6"/>
    </row>
    <row r="3" spans="1:25" ht="15.75" customHeight="1" x14ac:dyDescent="0.25">
      <c r="A3" s="5"/>
      <c r="B3" s="417" t="s">
        <v>53</v>
      </c>
      <c r="C3" s="418"/>
      <c r="D3" s="418"/>
      <c r="E3" s="418"/>
      <c r="F3" s="418"/>
      <c r="G3" s="418"/>
      <c r="H3" s="418"/>
      <c r="I3" s="418"/>
      <c r="J3" s="419"/>
      <c r="K3" s="6"/>
    </row>
    <row r="4" spans="1:25" x14ac:dyDescent="0.2">
      <c r="A4" s="5"/>
      <c r="B4" s="79"/>
      <c r="C4" s="79"/>
      <c r="D4" s="79"/>
      <c r="E4" s="79"/>
      <c r="F4" s="79"/>
      <c r="G4" s="79"/>
      <c r="H4" s="79"/>
      <c r="I4" s="79"/>
      <c r="J4" s="79"/>
      <c r="K4" s="6"/>
    </row>
    <row r="5" spans="1:25" s="7" customFormat="1" x14ac:dyDescent="0.2">
      <c r="A5" s="138"/>
      <c r="B5" s="420" t="s">
        <v>55</v>
      </c>
      <c r="C5" s="421"/>
      <c r="D5" s="421"/>
      <c r="E5" s="421"/>
      <c r="F5" s="421"/>
      <c r="G5" s="421"/>
      <c r="H5" s="421"/>
      <c r="I5" s="421"/>
      <c r="J5" s="422"/>
      <c r="K5" s="151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</row>
    <row r="6" spans="1:25" x14ac:dyDescent="0.2">
      <c r="A6" s="138"/>
      <c r="B6" s="414" t="s">
        <v>56</v>
      </c>
      <c r="C6" s="415"/>
      <c r="D6" s="415"/>
      <c r="E6" s="415"/>
      <c r="F6" s="415"/>
      <c r="G6" s="415"/>
      <c r="H6" s="415"/>
      <c r="I6" s="415"/>
      <c r="J6" s="416"/>
      <c r="K6" s="140"/>
    </row>
    <row r="7" spans="1:25" ht="15.75" x14ac:dyDescent="0.25">
      <c r="A7" s="138"/>
      <c r="B7" s="423" t="s">
        <v>177</v>
      </c>
      <c r="C7" s="424"/>
      <c r="D7" s="424"/>
      <c r="E7" s="424"/>
      <c r="F7" s="424"/>
      <c r="G7" s="424"/>
      <c r="H7" s="424"/>
      <c r="I7" s="424"/>
      <c r="J7" s="150"/>
      <c r="K7" s="140"/>
    </row>
    <row r="8" spans="1:25" customFormat="1" x14ac:dyDescent="0.2">
      <c r="A8" s="99"/>
      <c r="B8" s="103"/>
      <c r="C8" s="262"/>
      <c r="D8" s="263"/>
      <c r="E8" s="263"/>
      <c r="F8" s="263"/>
      <c r="G8" s="263"/>
      <c r="H8" s="263"/>
      <c r="I8" s="263"/>
      <c r="J8" s="103"/>
      <c r="K8" s="101"/>
      <c r="L8" s="370"/>
      <c r="M8" s="370"/>
      <c r="N8" s="370"/>
      <c r="O8" s="370"/>
      <c r="P8" s="370"/>
      <c r="Q8" s="370"/>
      <c r="R8" s="370"/>
      <c r="S8" s="342"/>
      <c r="T8" s="342"/>
      <c r="U8" s="342"/>
      <c r="V8" s="342"/>
      <c r="W8" s="342"/>
      <c r="X8" s="342"/>
      <c r="Y8" s="342"/>
    </row>
    <row r="9" spans="1:25" customFormat="1" ht="15.75" x14ac:dyDescent="0.25">
      <c r="A9" s="99"/>
      <c r="B9" s="396" t="s">
        <v>230</v>
      </c>
      <c r="C9" s="397"/>
      <c r="D9" s="397"/>
      <c r="E9" s="397"/>
      <c r="F9" s="397"/>
      <c r="G9" s="397"/>
      <c r="H9" s="397"/>
      <c r="I9" s="397"/>
      <c r="J9" s="398"/>
      <c r="K9" s="101"/>
      <c r="L9" s="370"/>
      <c r="M9" s="370"/>
      <c r="N9" s="370"/>
      <c r="O9" s="370"/>
      <c r="P9" s="370"/>
      <c r="Q9" s="370"/>
      <c r="R9" s="370"/>
      <c r="S9" s="342"/>
      <c r="T9" s="342"/>
      <c r="U9" s="342"/>
      <c r="V9" s="342"/>
      <c r="W9" s="342"/>
      <c r="X9" s="342"/>
      <c r="Y9" s="342"/>
    </row>
    <row r="10" spans="1:25" customFormat="1" x14ac:dyDescent="0.2">
      <c r="A10" s="99"/>
      <c r="B10" s="269"/>
      <c r="C10" s="264"/>
      <c r="D10" s="265"/>
      <c r="E10" s="265"/>
      <c r="F10" s="265"/>
      <c r="G10" s="265"/>
      <c r="H10" s="265"/>
      <c r="I10" s="265"/>
      <c r="J10" s="269"/>
      <c r="K10" s="101"/>
      <c r="L10" s="370"/>
      <c r="M10" s="370"/>
      <c r="N10" s="370"/>
      <c r="O10" s="370"/>
      <c r="P10" s="370"/>
      <c r="Q10" s="370"/>
      <c r="R10" s="370"/>
      <c r="S10" s="342"/>
      <c r="T10" s="342"/>
      <c r="U10" s="342"/>
      <c r="V10" s="342"/>
      <c r="W10" s="342"/>
      <c r="X10" s="342"/>
      <c r="Y10" s="342"/>
    </row>
    <row r="11" spans="1:25" ht="21" thickBot="1" x14ac:dyDescent="0.35">
      <c r="A11" s="138"/>
      <c r="B11" s="152"/>
      <c r="C11" s="317"/>
      <c r="D11" s="232"/>
      <c r="E11" s="232"/>
      <c r="F11" s="413" t="s">
        <v>10</v>
      </c>
      <c r="G11" s="413"/>
      <c r="H11" s="232"/>
      <c r="I11" s="369" t="s">
        <v>46</v>
      </c>
      <c r="J11" s="223"/>
      <c r="K11" s="140"/>
    </row>
    <row r="12" spans="1:25" x14ac:dyDescent="0.2">
      <c r="A12" s="138"/>
      <c r="B12" s="26"/>
      <c r="C12" s="24" t="s">
        <v>0</v>
      </c>
      <c r="D12" s="25"/>
      <c r="E12" s="34">
        <v>225000</v>
      </c>
      <c r="F12" s="24" t="s">
        <v>35</v>
      </c>
      <c r="G12" s="25"/>
      <c r="H12" s="33">
        <f>E15*E14</f>
        <v>720</v>
      </c>
      <c r="I12" s="172">
        <f>H12/E15</f>
        <v>30</v>
      </c>
      <c r="J12" s="175" t="s">
        <v>180</v>
      </c>
      <c r="K12" s="140"/>
    </row>
    <row r="13" spans="1:25" x14ac:dyDescent="0.2">
      <c r="A13" s="138"/>
      <c r="B13" s="26"/>
      <c r="C13" s="26" t="s">
        <v>1</v>
      </c>
      <c r="D13" s="8"/>
      <c r="E13" s="64">
        <v>0.06</v>
      </c>
      <c r="F13" s="26" t="s">
        <v>36</v>
      </c>
      <c r="G13" s="8"/>
      <c r="H13" s="32">
        <f>IF(E19&gt;0,IF(H16&gt;0,H16,E19*E15),IF(H16&gt;0, H16, H12))</f>
        <v>360</v>
      </c>
      <c r="I13" s="173">
        <f>H13/E15</f>
        <v>15</v>
      </c>
      <c r="J13" s="176" t="s">
        <v>179</v>
      </c>
      <c r="K13" s="140"/>
    </row>
    <row r="14" spans="1:25" ht="13.5" customHeight="1" thickBot="1" x14ac:dyDescent="0.25">
      <c r="A14" s="138"/>
      <c r="B14" s="26"/>
      <c r="C14" s="26" t="s">
        <v>11</v>
      </c>
      <c r="D14" s="8"/>
      <c r="E14" s="36">
        <v>30</v>
      </c>
      <c r="F14" s="188" t="s">
        <v>184</v>
      </c>
      <c r="G14" s="182"/>
      <c r="H14" s="183"/>
      <c r="I14" s="174">
        <f>I12-I13</f>
        <v>15</v>
      </c>
      <c r="J14" s="177">
        <f>E13</f>
        <v>0.06</v>
      </c>
      <c r="K14" s="140"/>
    </row>
    <row r="15" spans="1:25" x14ac:dyDescent="0.2">
      <c r="A15" s="138"/>
      <c r="B15" s="26"/>
      <c r="C15" s="26" t="s">
        <v>12</v>
      </c>
      <c r="D15" s="8"/>
      <c r="E15" s="36">
        <v>24</v>
      </c>
      <c r="F15" s="342" t="s">
        <v>28</v>
      </c>
      <c r="G15" s="342"/>
      <c r="H15"/>
      <c r="I15" s="316"/>
      <c r="J15" s="153"/>
      <c r="K15" s="140"/>
    </row>
    <row r="16" spans="1:25" x14ac:dyDescent="0.2">
      <c r="A16" s="138"/>
      <c r="B16" s="26"/>
      <c r="C16" s="26" t="str">
        <f>IF(E15=12,"Required Monthly Payment","Required Annual Payment")</f>
        <v>Required Annual Payment</v>
      </c>
      <c r="D16" s="8"/>
      <c r="E16" s="35">
        <f>PMT(E13/E15,E14*E15,-E12)</f>
        <v>674.19415676748497</v>
      </c>
      <c r="F16" s="220" t="s">
        <v>37</v>
      </c>
      <c r="G16" s="232"/>
      <c r="H16" s="33">
        <f>COUNTIF(H32:H391,"&gt;0")</f>
        <v>360</v>
      </c>
      <c r="I16" s="316"/>
      <c r="J16" s="153"/>
      <c r="K16" s="140"/>
      <c r="M16" s="370">
        <v>1350</v>
      </c>
      <c r="N16" s="371"/>
    </row>
    <row r="17" spans="1:11" x14ac:dyDescent="0.2">
      <c r="A17" s="138"/>
      <c r="B17" s="26"/>
      <c r="C17" s="77" t="s">
        <v>54</v>
      </c>
      <c r="D17" s="137"/>
      <c r="E17" s="70">
        <v>150</v>
      </c>
      <c r="F17" s="206" t="s">
        <v>23</v>
      </c>
      <c r="G17" s="208"/>
      <c r="H17" s="32">
        <f>COUNTIF(I33:I392,"&gt;0")</f>
        <v>0</v>
      </c>
      <c r="I17" s="316"/>
      <c r="J17" s="153"/>
      <c r="K17" s="140"/>
    </row>
    <row r="18" spans="1:11" x14ac:dyDescent="0.2">
      <c r="A18" s="138"/>
      <c r="B18" s="26"/>
      <c r="C18" s="406" t="s">
        <v>38</v>
      </c>
      <c r="D18" s="407"/>
      <c r="E18" s="78">
        <f>E16+E17</f>
        <v>824.19415676748497</v>
      </c>
      <c r="F18" s="206" t="s">
        <v>39</v>
      </c>
      <c r="G18" s="208"/>
      <c r="H18" s="32">
        <f>SUM(H32:H391)</f>
        <v>54000</v>
      </c>
      <c r="I18" s="316"/>
      <c r="J18" s="153"/>
      <c r="K18" s="140"/>
    </row>
    <row r="19" spans="1:11" x14ac:dyDescent="0.2">
      <c r="A19" s="138"/>
      <c r="B19" s="26"/>
      <c r="C19" s="408" t="s">
        <v>8</v>
      </c>
      <c r="D19" s="409"/>
      <c r="E19" s="37"/>
      <c r="F19" s="215" t="s">
        <v>25</v>
      </c>
      <c r="G19" s="217"/>
      <c r="H19" s="181">
        <f>I27</f>
        <v>188709.8964362957</v>
      </c>
      <c r="I19" s="316"/>
      <c r="J19" s="153"/>
      <c r="K19" s="140"/>
    </row>
    <row r="20" spans="1:11" x14ac:dyDescent="0.2">
      <c r="A20" s="138"/>
      <c r="B20" s="26"/>
      <c r="C20" s="8"/>
      <c r="D20" s="8"/>
      <c r="E20" s="8" t="s">
        <v>29</v>
      </c>
      <c r="F20" s="332"/>
      <c r="G20" s="332"/>
      <c r="H20" s="8"/>
      <c r="I20" s="8"/>
      <c r="J20" s="154"/>
      <c r="K20" s="140"/>
    </row>
    <row r="21" spans="1:11" x14ac:dyDescent="0.2">
      <c r="A21" s="138"/>
      <c r="B21" s="26"/>
      <c r="C21" s="14" t="s">
        <v>30</v>
      </c>
      <c r="D21" s="65"/>
      <c r="E21" s="18">
        <f>D21/100*E12</f>
        <v>0</v>
      </c>
      <c r="F21" s="15" t="s">
        <v>32</v>
      </c>
      <c r="G21" s="44"/>
      <c r="H21" s="15" t="s">
        <v>31</v>
      </c>
      <c r="I21" s="43">
        <f>E21+G21</f>
        <v>0</v>
      </c>
      <c r="J21" s="155"/>
      <c r="K21" s="140"/>
    </row>
    <row r="22" spans="1:11" ht="18.75" x14ac:dyDescent="0.3">
      <c r="A22" s="138"/>
      <c r="B22" s="26"/>
      <c r="C22" s="395" t="s">
        <v>21</v>
      </c>
      <c r="D22" s="395"/>
      <c r="E22" s="395"/>
      <c r="F22" s="395"/>
      <c r="G22" s="395"/>
      <c r="H22" s="403"/>
      <c r="I22" s="403"/>
      <c r="J22" s="404"/>
      <c r="K22" s="140"/>
    </row>
    <row r="23" spans="1:11" x14ac:dyDescent="0.2">
      <c r="A23" s="138"/>
      <c r="B23" s="26"/>
      <c r="C23" s="14" t="s">
        <v>19</v>
      </c>
      <c r="D23" s="11" t="s">
        <v>18</v>
      </c>
      <c r="E23" s="11"/>
      <c r="F23" s="15" t="s">
        <v>6</v>
      </c>
      <c r="G23" s="15" t="s">
        <v>7</v>
      </c>
      <c r="H23" s="15" t="s">
        <v>4</v>
      </c>
      <c r="I23" s="16" t="s">
        <v>5</v>
      </c>
      <c r="J23" s="153"/>
      <c r="K23" s="140"/>
    </row>
    <row r="24" spans="1:11" x14ac:dyDescent="0.2">
      <c r="A24" s="138"/>
      <c r="B24" s="26"/>
      <c r="C24" s="66">
        <f>D392</f>
        <v>242709.89643629349</v>
      </c>
      <c r="D24" s="18">
        <f>SUM(H32:H391)</f>
        <v>54000</v>
      </c>
      <c r="E24" s="18"/>
      <c r="F24" s="18">
        <f>SUM(E32:E392)</f>
        <v>0</v>
      </c>
      <c r="G24" s="18">
        <f>F24+C24</f>
        <v>242709.89643629349</v>
      </c>
      <c r="H24" s="30">
        <f>IF(G24&gt;0,E12,0)</f>
        <v>225000</v>
      </c>
      <c r="I24" s="39">
        <f>G24-H24+D24</f>
        <v>71709.896436293493</v>
      </c>
      <c r="J24" s="153"/>
      <c r="K24" s="140"/>
    </row>
    <row r="25" spans="1:11" x14ac:dyDescent="0.2">
      <c r="A25" s="138"/>
      <c r="B25" s="26"/>
      <c r="C25" s="29" t="s">
        <v>20</v>
      </c>
      <c r="D25" s="8"/>
      <c r="E25" s="8"/>
      <c r="F25" s="8"/>
      <c r="G25" s="20" t="s">
        <v>7</v>
      </c>
      <c r="H25" s="15" t="s">
        <v>4</v>
      </c>
      <c r="I25" s="16" t="s">
        <v>5</v>
      </c>
      <c r="J25" s="153"/>
      <c r="K25" s="140"/>
    </row>
    <row r="26" spans="1:11" x14ac:dyDescent="0.2">
      <c r="A26" s="138"/>
      <c r="B26" s="26"/>
      <c r="C26" s="66">
        <f>E16*H12</f>
        <v>485419.7928725892</v>
      </c>
      <c r="D26" s="18"/>
      <c r="E26" s="18"/>
      <c r="F26" s="18"/>
      <c r="G26" s="18">
        <f>C26</f>
        <v>485419.7928725892</v>
      </c>
      <c r="H26" s="30">
        <f>E12</f>
        <v>225000</v>
      </c>
      <c r="I26" s="39">
        <f>G26-H26</f>
        <v>260419.7928725892</v>
      </c>
      <c r="J26" s="153"/>
      <c r="K26" s="140"/>
    </row>
    <row r="27" spans="1:11" x14ac:dyDescent="0.2">
      <c r="A27" s="138"/>
      <c r="B27" s="26"/>
      <c r="C27" s="19"/>
      <c r="D27" s="13"/>
      <c r="E27" s="13"/>
      <c r="F27" s="13"/>
      <c r="G27" s="12"/>
      <c r="H27" s="38" t="s">
        <v>57</v>
      </c>
      <c r="I27" s="69">
        <f>IF(I24&gt;0,I26-I24,0)</f>
        <v>188709.8964362957</v>
      </c>
      <c r="J27" s="153"/>
      <c r="K27" s="140"/>
    </row>
    <row r="28" spans="1:11" x14ac:dyDescent="0.2">
      <c r="A28" s="138"/>
      <c r="B28" s="26"/>
      <c r="C28" s="67"/>
      <c r="D28" s="20"/>
      <c r="E28" s="20"/>
      <c r="F28" s="20"/>
      <c r="G28" s="8"/>
      <c r="H28" s="21"/>
      <c r="I28" s="21"/>
      <c r="J28" s="156"/>
      <c r="K28" s="140"/>
    </row>
    <row r="29" spans="1:11" ht="14.25" x14ac:dyDescent="0.2">
      <c r="A29" s="138"/>
      <c r="B29" s="157"/>
      <c r="C29" s="389" t="s">
        <v>22</v>
      </c>
      <c r="D29" s="389"/>
      <c r="E29" s="389"/>
      <c r="F29" s="389"/>
      <c r="G29" s="389"/>
      <c r="H29" s="389"/>
      <c r="I29" s="389"/>
      <c r="J29" s="405"/>
      <c r="K29" s="140"/>
    </row>
    <row r="30" spans="1:11" x14ac:dyDescent="0.2">
      <c r="A30" s="138"/>
      <c r="B30" s="48"/>
      <c r="C30" s="49"/>
      <c r="D30" s="49" t="s">
        <v>27</v>
      </c>
      <c r="E30" s="49" t="s">
        <v>17</v>
      </c>
      <c r="F30" s="49"/>
      <c r="G30" s="49"/>
      <c r="H30" s="399" t="s">
        <v>40</v>
      </c>
      <c r="I30" s="401" t="s">
        <v>41</v>
      </c>
      <c r="J30" s="50"/>
      <c r="K30" s="140"/>
    </row>
    <row r="31" spans="1:11" x14ac:dyDescent="0.2">
      <c r="A31" s="138"/>
      <c r="B31" s="51" t="s">
        <v>14</v>
      </c>
      <c r="C31" s="52" t="s">
        <v>3</v>
      </c>
      <c r="D31" s="52" t="s">
        <v>13</v>
      </c>
      <c r="E31" s="52" t="s">
        <v>13</v>
      </c>
      <c r="F31" s="52" t="s">
        <v>15</v>
      </c>
      <c r="G31" s="52" t="s">
        <v>2</v>
      </c>
      <c r="H31" s="400"/>
      <c r="I31" s="402"/>
      <c r="J31" s="53" t="s">
        <v>16</v>
      </c>
      <c r="K31" s="140"/>
    </row>
    <row r="32" spans="1:11" x14ac:dyDescent="0.2">
      <c r="A32" s="138"/>
      <c r="B32" s="24" t="str">
        <f>IF(VALUE(B30)&lt;$H$12,TEXT(VALUE(B30)+1,0),"")</f>
        <v>1</v>
      </c>
      <c r="C32" s="144">
        <f>IF(B32&lt;&gt;"", E12, 0)</f>
        <v>225000</v>
      </c>
      <c r="D32" s="144">
        <f>IF(AND(C32&gt;0,((1+$E$13/$E$15)*C32)&gt;=$E$16),$E$16,IF(C32&gt;0,(1+($E$13/$E$15))*C32,0))</f>
        <v>674.19415676748497</v>
      </c>
      <c r="E32" s="144">
        <f>IF(B32="","",IF(VALUE(B32)=($E$19*$E$15),C32-F32-H32,0))</f>
        <v>0</v>
      </c>
      <c r="F32" s="144">
        <f>D32-G32</f>
        <v>111.69415676748497</v>
      </c>
      <c r="G32" s="144">
        <f>IF(C32&gt;0,(C32*($E$13/$E$15)),0)</f>
        <v>562.5</v>
      </c>
      <c r="H32" s="145">
        <f t="shared" ref="H32:H95" si="0">IF(($E$18&gt;0)*AND(C32&gt;$E$16,F32&gt;0,G32&gt;0,C32&lt;&gt;""),$E$18-$E$16,0)</f>
        <v>150</v>
      </c>
      <c r="I32" s="145"/>
      <c r="J32" s="146">
        <f>C32-E32-F32-H32-I32</f>
        <v>224738.30584323252</v>
      </c>
      <c r="K32" s="140"/>
    </row>
    <row r="33" spans="1:11" x14ac:dyDescent="0.2">
      <c r="A33" s="138"/>
      <c r="B33" s="55" t="str">
        <f t="shared" ref="B33:B96" si="1">IF(B32&lt;&gt;"",IF(VALUE(B32)&lt;$H$12,TEXT(VALUE(B32)+1,0),""),"")</f>
        <v>2</v>
      </c>
      <c r="C33" s="31">
        <f>IF(B33="","",IF(C32-E32-F32-H32-I32&gt;0,C32-E32-F32-H32-I32, 0))</f>
        <v>224738.30584323252</v>
      </c>
      <c r="D33" s="31">
        <f t="shared" ref="D33:D96" si="2">IF(B33="","",IF(AND(C33&gt;0,((1+$E$13/$E$15)*C33)&gt;=$E$16),$E$16,IF(C33&gt;0,(1+($E$13/$E$15))*C33,0)))</f>
        <v>674.19415676748497</v>
      </c>
      <c r="E33" s="31">
        <f>IF(B33="","",IF(VALUE(B33)=($E$19*$E$15),C33-F33-H33-I33,0))</f>
        <v>0</v>
      </c>
      <c r="F33" s="31">
        <f t="shared" ref="F33:F96" si="3">IF(B33="","",D33-G33)</f>
        <v>112.3483921594036</v>
      </c>
      <c r="G33" s="31">
        <f t="shared" ref="G33:G96" si="4">IF(B33="","",IF(C33&gt;0,(C33*($E$13/$E$15)),0))</f>
        <v>561.84576460808137</v>
      </c>
      <c r="H33" s="58">
        <f t="shared" si="0"/>
        <v>150</v>
      </c>
      <c r="I33" s="58"/>
      <c r="J33" s="147">
        <f>IF(J32&lt;0.1,0,C33-E33-F33-H33-I33)</f>
        <v>224475.9574510731</v>
      </c>
      <c r="K33" s="140"/>
    </row>
    <row r="34" spans="1:11" x14ac:dyDescent="0.2">
      <c r="A34" s="138"/>
      <c r="B34" s="55" t="str">
        <f t="shared" si="1"/>
        <v>3</v>
      </c>
      <c r="C34" s="31">
        <f t="shared" ref="C34:C97" si="5">IF(B34="","",IF(C33-E33-F33-H33-I33&gt;0,C33-E33-F33-H33-I33, 0))</f>
        <v>224475.9574510731</v>
      </c>
      <c r="D34" s="31">
        <f t="shared" si="2"/>
        <v>674.19415676748497</v>
      </c>
      <c r="E34" s="31">
        <f t="shared" ref="E34:E97" si="6">IF(B34="","",IF(VALUE(B34)=($E$19*$E$15),C34-F34-H34-I34,0))</f>
        <v>0</v>
      </c>
      <c r="F34" s="31">
        <f t="shared" si="3"/>
        <v>113.00426313980222</v>
      </c>
      <c r="G34" s="31">
        <f t="shared" si="4"/>
        <v>561.18989362768275</v>
      </c>
      <c r="H34" s="58">
        <f t="shared" si="0"/>
        <v>150</v>
      </c>
      <c r="I34" s="58"/>
      <c r="J34" s="147">
        <f t="shared" ref="J34:J97" si="7">IF(J33&lt;0.1,0,C34-E34-F34-H34-I34)</f>
        <v>224212.95318793331</v>
      </c>
      <c r="K34" s="140"/>
    </row>
    <row r="35" spans="1:11" x14ac:dyDescent="0.2">
      <c r="A35" s="138"/>
      <c r="B35" s="55" t="str">
        <f t="shared" si="1"/>
        <v>4</v>
      </c>
      <c r="C35" s="31">
        <f t="shared" si="5"/>
        <v>224212.95318793331</v>
      </c>
      <c r="D35" s="31">
        <f t="shared" si="2"/>
        <v>674.19415676748497</v>
      </c>
      <c r="E35" s="31">
        <f t="shared" si="6"/>
        <v>0</v>
      </c>
      <c r="F35" s="31">
        <f t="shared" si="3"/>
        <v>113.66177379765168</v>
      </c>
      <c r="G35" s="31">
        <f t="shared" si="4"/>
        <v>560.53238296983329</v>
      </c>
      <c r="H35" s="58">
        <f t="shared" si="0"/>
        <v>150</v>
      </c>
      <c r="I35" s="58"/>
      <c r="J35" s="147">
        <f t="shared" si="7"/>
        <v>223949.29141413566</v>
      </c>
      <c r="K35" s="140"/>
    </row>
    <row r="36" spans="1:11" x14ac:dyDescent="0.2">
      <c r="A36" s="138"/>
      <c r="B36" s="55" t="str">
        <f t="shared" si="1"/>
        <v>5</v>
      </c>
      <c r="C36" s="31">
        <f t="shared" si="5"/>
        <v>223949.29141413566</v>
      </c>
      <c r="D36" s="31">
        <f t="shared" si="2"/>
        <v>674.19415676748497</v>
      </c>
      <c r="E36" s="31">
        <f t="shared" si="6"/>
        <v>0</v>
      </c>
      <c r="F36" s="31">
        <f t="shared" si="3"/>
        <v>114.32092823214577</v>
      </c>
      <c r="G36" s="31">
        <f t="shared" si="4"/>
        <v>559.87322853533919</v>
      </c>
      <c r="H36" s="58">
        <f t="shared" si="0"/>
        <v>150</v>
      </c>
      <c r="I36" s="58"/>
      <c r="J36" s="147">
        <f t="shared" si="7"/>
        <v>223684.97048590353</v>
      </c>
      <c r="K36" s="140"/>
    </row>
    <row r="37" spans="1:11" x14ac:dyDescent="0.2">
      <c r="A37" s="138"/>
      <c r="B37" s="55" t="str">
        <f t="shared" si="1"/>
        <v>6</v>
      </c>
      <c r="C37" s="31">
        <f t="shared" si="5"/>
        <v>223684.97048590353</v>
      </c>
      <c r="D37" s="31">
        <f t="shared" si="2"/>
        <v>674.19415676748497</v>
      </c>
      <c r="E37" s="31">
        <f t="shared" si="6"/>
        <v>0</v>
      </c>
      <c r="F37" s="31">
        <f t="shared" si="3"/>
        <v>114.98173055272616</v>
      </c>
      <c r="G37" s="31">
        <f t="shared" si="4"/>
        <v>559.21242621475881</v>
      </c>
      <c r="H37" s="58">
        <f t="shared" si="0"/>
        <v>150</v>
      </c>
      <c r="I37" s="58"/>
      <c r="J37" s="147">
        <f t="shared" si="7"/>
        <v>223419.98875535079</v>
      </c>
      <c r="K37" s="140"/>
    </row>
    <row r="38" spans="1:11" x14ac:dyDescent="0.2">
      <c r="A38" s="138"/>
      <c r="B38" s="55" t="str">
        <f t="shared" si="1"/>
        <v>7</v>
      </c>
      <c r="C38" s="31">
        <f t="shared" si="5"/>
        <v>223419.98875535079</v>
      </c>
      <c r="D38" s="31">
        <f t="shared" si="2"/>
        <v>674.19415676748497</v>
      </c>
      <c r="E38" s="31">
        <f t="shared" si="6"/>
        <v>0</v>
      </c>
      <c r="F38" s="31">
        <f t="shared" si="3"/>
        <v>115.64418487910802</v>
      </c>
      <c r="G38" s="31">
        <f t="shared" si="4"/>
        <v>558.54997188837694</v>
      </c>
      <c r="H38" s="58">
        <f t="shared" si="0"/>
        <v>150</v>
      </c>
      <c r="I38" s="58"/>
      <c r="J38" s="147">
        <f t="shared" si="7"/>
        <v>223154.34457047167</v>
      </c>
      <c r="K38" s="140"/>
    </row>
    <row r="39" spans="1:11" x14ac:dyDescent="0.2">
      <c r="A39" s="138"/>
      <c r="B39" s="55" t="str">
        <f t="shared" si="1"/>
        <v>8</v>
      </c>
      <c r="C39" s="31">
        <f t="shared" si="5"/>
        <v>223154.34457047167</v>
      </c>
      <c r="D39" s="31">
        <f t="shared" si="2"/>
        <v>674.19415676748497</v>
      </c>
      <c r="E39" s="31">
        <f t="shared" si="6"/>
        <v>0</v>
      </c>
      <c r="F39" s="31">
        <f t="shared" si="3"/>
        <v>116.30829534130578</v>
      </c>
      <c r="G39" s="31">
        <f t="shared" si="4"/>
        <v>557.88586142617919</v>
      </c>
      <c r="H39" s="58">
        <f t="shared" si="0"/>
        <v>150</v>
      </c>
      <c r="I39" s="58"/>
      <c r="J39" s="147">
        <f t="shared" si="7"/>
        <v>222888.03627513038</v>
      </c>
      <c r="K39" s="140"/>
    </row>
    <row r="40" spans="1:11" x14ac:dyDescent="0.2">
      <c r="A40" s="138"/>
      <c r="B40" s="55" t="str">
        <f t="shared" si="1"/>
        <v>9</v>
      </c>
      <c r="C40" s="31">
        <f t="shared" si="5"/>
        <v>222888.03627513038</v>
      </c>
      <c r="D40" s="31">
        <f t="shared" si="2"/>
        <v>674.19415676748497</v>
      </c>
      <c r="E40" s="31">
        <f t="shared" si="6"/>
        <v>0</v>
      </c>
      <c r="F40" s="31">
        <f t="shared" si="3"/>
        <v>116.974066079659</v>
      </c>
      <c r="G40" s="31">
        <f t="shared" si="4"/>
        <v>557.22009068782597</v>
      </c>
      <c r="H40" s="58">
        <f t="shared" si="0"/>
        <v>150</v>
      </c>
      <c r="I40" s="58"/>
      <c r="J40" s="147">
        <f t="shared" si="7"/>
        <v>222621.06220905072</v>
      </c>
      <c r="K40" s="140"/>
    </row>
    <row r="41" spans="1:11" x14ac:dyDescent="0.2">
      <c r="A41" s="138"/>
      <c r="B41" s="55" t="str">
        <f t="shared" si="1"/>
        <v>10</v>
      </c>
      <c r="C41" s="31">
        <f t="shared" si="5"/>
        <v>222621.06220905072</v>
      </c>
      <c r="D41" s="31">
        <f t="shared" si="2"/>
        <v>674.19415676748497</v>
      </c>
      <c r="E41" s="31">
        <f t="shared" si="6"/>
        <v>0</v>
      </c>
      <c r="F41" s="31">
        <f t="shared" si="3"/>
        <v>117.64150124485809</v>
      </c>
      <c r="G41" s="31">
        <f t="shared" si="4"/>
        <v>556.55265552262688</v>
      </c>
      <c r="H41" s="58">
        <f t="shared" si="0"/>
        <v>150</v>
      </c>
      <c r="I41" s="58"/>
      <c r="J41" s="147">
        <f t="shared" si="7"/>
        <v>222353.42070780587</v>
      </c>
      <c r="K41" s="140"/>
    </row>
    <row r="42" spans="1:11" x14ac:dyDescent="0.2">
      <c r="A42" s="138"/>
      <c r="B42" s="55" t="str">
        <f t="shared" si="1"/>
        <v>11</v>
      </c>
      <c r="C42" s="31">
        <f t="shared" si="5"/>
        <v>222353.42070780587</v>
      </c>
      <c r="D42" s="31">
        <f t="shared" si="2"/>
        <v>674.19415676748497</v>
      </c>
      <c r="E42" s="31">
        <f t="shared" si="6"/>
        <v>0</v>
      </c>
      <c r="F42" s="31">
        <f t="shared" si="3"/>
        <v>118.31060499797024</v>
      </c>
      <c r="G42" s="31">
        <f t="shared" si="4"/>
        <v>555.88355176951472</v>
      </c>
      <c r="H42" s="58">
        <f t="shared" si="0"/>
        <v>150</v>
      </c>
      <c r="I42" s="58"/>
      <c r="J42" s="147">
        <f t="shared" si="7"/>
        <v>222085.1101028079</v>
      </c>
      <c r="K42" s="140"/>
    </row>
    <row r="43" spans="1:11" x14ac:dyDescent="0.2">
      <c r="A43" s="138"/>
      <c r="B43" s="55" t="str">
        <f t="shared" si="1"/>
        <v>12</v>
      </c>
      <c r="C43" s="31">
        <f t="shared" si="5"/>
        <v>222085.1101028079</v>
      </c>
      <c r="D43" s="31">
        <f t="shared" si="2"/>
        <v>674.19415676748497</v>
      </c>
      <c r="E43" s="31">
        <f t="shared" si="6"/>
        <v>0</v>
      </c>
      <c r="F43" s="31">
        <f t="shared" si="3"/>
        <v>118.98138151046521</v>
      </c>
      <c r="G43" s="31">
        <f t="shared" si="4"/>
        <v>555.21277525701976</v>
      </c>
      <c r="H43" s="58">
        <f t="shared" si="0"/>
        <v>150</v>
      </c>
      <c r="I43" s="58"/>
      <c r="J43" s="147">
        <f t="shared" si="7"/>
        <v>221816.12872129743</v>
      </c>
      <c r="K43" s="140"/>
    </row>
    <row r="44" spans="1:11" x14ac:dyDescent="0.2">
      <c r="A44" s="138"/>
      <c r="B44" s="55" t="str">
        <f t="shared" si="1"/>
        <v>13</v>
      </c>
      <c r="C44" s="31">
        <f t="shared" si="5"/>
        <v>221816.12872129743</v>
      </c>
      <c r="D44" s="31">
        <f t="shared" si="2"/>
        <v>674.19415676748497</v>
      </c>
      <c r="E44" s="31">
        <f t="shared" si="6"/>
        <v>0</v>
      </c>
      <c r="F44" s="31">
        <f t="shared" si="3"/>
        <v>119.65383496424136</v>
      </c>
      <c r="G44" s="31">
        <f t="shared" si="4"/>
        <v>554.54032180324361</v>
      </c>
      <c r="H44" s="58">
        <f t="shared" si="0"/>
        <v>150</v>
      </c>
      <c r="I44" s="58"/>
      <c r="J44" s="147">
        <f t="shared" si="7"/>
        <v>221546.47488633319</v>
      </c>
      <c r="K44" s="140"/>
    </row>
    <row r="45" spans="1:11" x14ac:dyDescent="0.2">
      <c r="A45" s="138"/>
      <c r="B45" s="55" t="str">
        <f t="shared" si="1"/>
        <v>14</v>
      </c>
      <c r="C45" s="31">
        <f t="shared" si="5"/>
        <v>221546.47488633319</v>
      </c>
      <c r="D45" s="31">
        <f t="shared" si="2"/>
        <v>674.19415676748497</v>
      </c>
      <c r="E45" s="31">
        <f t="shared" si="6"/>
        <v>0</v>
      </c>
      <c r="F45" s="31">
        <f t="shared" si="3"/>
        <v>120.32796955165202</v>
      </c>
      <c r="G45" s="31">
        <f t="shared" si="4"/>
        <v>553.86618721583295</v>
      </c>
      <c r="H45" s="58">
        <f t="shared" si="0"/>
        <v>150</v>
      </c>
      <c r="I45" s="58"/>
      <c r="J45" s="147">
        <f t="shared" si="7"/>
        <v>221276.14691678155</v>
      </c>
      <c r="K45" s="140"/>
    </row>
    <row r="46" spans="1:11" x14ac:dyDescent="0.2">
      <c r="A46" s="138"/>
      <c r="B46" s="55" t="str">
        <f t="shared" si="1"/>
        <v>15</v>
      </c>
      <c r="C46" s="31">
        <f t="shared" si="5"/>
        <v>221276.14691678155</v>
      </c>
      <c r="D46" s="31">
        <f t="shared" si="2"/>
        <v>674.19415676748497</v>
      </c>
      <c r="E46" s="31">
        <f t="shared" si="6"/>
        <v>0</v>
      </c>
      <c r="F46" s="31">
        <f t="shared" si="3"/>
        <v>121.00378947553111</v>
      </c>
      <c r="G46" s="31">
        <f t="shared" si="4"/>
        <v>553.19036729195386</v>
      </c>
      <c r="H46" s="58">
        <f t="shared" si="0"/>
        <v>150</v>
      </c>
      <c r="I46" s="58"/>
      <c r="J46" s="147">
        <f t="shared" si="7"/>
        <v>221005.14312730602</v>
      </c>
      <c r="K46" s="140"/>
    </row>
    <row r="47" spans="1:11" x14ac:dyDescent="0.2">
      <c r="A47" s="138"/>
      <c r="B47" s="55" t="str">
        <f t="shared" si="1"/>
        <v>16</v>
      </c>
      <c r="C47" s="31">
        <f t="shared" si="5"/>
        <v>221005.14312730602</v>
      </c>
      <c r="D47" s="31">
        <f t="shared" si="2"/>
        <v>674.19415676748497</v>
      </c>
      <c r="E47" s="31">
        <f t="shared" si="6"/>
        <v>0</v>
      </c>
      <c r="F47" s="31">
        <f t="shared" si="3"/>
        <v>121.68129894921992</v>
      </c>
      <c r="G47" s="31">
        <f t="shared" si="4"/>
        <v>552.51285781826505</v>
      </c>
      <c r="H47" s="58">
        <f t="shared" si="0"/>
        <v>150</v>
      </c>
      <c r="I47" s="58"/>
      <c r="J47" s="147">
        <f t="shared" si="7"/>
        <v>220733.46182835678</v>
      </c>
      <c r="K47" s="140"/>
    </row>
    <row r="48" spans="1:11" x14ac:dyDescent="0.2">
      <c r="A48" s="138"/>
      <c r="B48" s="55" t="str">
        <f t="shared" si="1"/>
        <v>17</v>
      </c>
      <c r="C48" s="31">
        <f t="shared" si="5"/>
        <v>220733.46182835678</v>
      </c>
      <c r="D48" s="31">
        <f t="shared" si="2"/>
        <v>674.19415676748497</v>
      </c>
      <c r="E48" s="31">
        <f t="shared" si="6"/>
        <v>0</v>
      </c>
      <c r="F48" s="31">
        <f t="shared" si="3"/>
        <v>122.36050219659296</v>
      </c>
      <c r="G48" s="31">
        <f t="shared" si="4"/>
        <v>551.83365457089201</v>
      </c>
      <c r="H48" s="58">
        <f t="shared" si="0"/>
        <v>150</v>
      </c>
      <c r="I48" s="58"/>
      <c r="J48" s="147">
        <f t="shared" si="7"/>
        <v>220461.10132616019</v>
      </c>
      <c r="K48" s="140"/>
    </row>
    <row r="49" spans="1:11" x14ac:dyDescent="0.2">
      <c r="A49" s="138"/>
      <c r="B49" s="55" t="str">
        <f t="shared" si="1"/>
        <v>18</v>
      </c>
      <c r="C49" s="31">
        <f t="shared" si="5"/>
        <v>220461.10132616019</v>
      </c>
      <c r="D49" s="31">
        <f t="shared" si="2"/>
        <v>674.19415676748497</v>
      </c>
      <c r="E49" s="31">
        <f t="shared" si="6"/>
        <v>0</v>
      </c>
      <c r="F49" s="31">
        <f t="shared" si="3"/>
        <v>123.04140345208452</v>
      </c>
      <c r="G49" s="31">
        <f t="shared" si="4"/>
        <v>551.15275331540045</v>
      </c>
      <c r="H49" s="58">
        <f t="shared" si="0"/>
        <v>150</v>
      </c>
      <c r="I49" s="58"/>
      <c r="J49" s="147">
        <f t="shared" si="7"/>
        <v>220188.05992270811</v>
      </c>
      <c r="K49" s="140"/>
    </row>
    <row r="50" spans="1:11" x14ac:dyDescent="0.2">
      <c r="A50" s="138"/>
      <c r="B50" s="55" t="str">
        <f t="shared" si="1"/>
        <v>19</v>
      </c>
      <c r="C50" s="31">
        <f t="shared" si="5"/>
        <v>220188.05992270811</v>
      </c>
      <c r="D50" s="31">
        <f t="shared" si="2"/>
        <v>674.19415676748497</v>
      </c>
      <c r="E50" s="31">
        <f t="shared" si="6"/>
        <v>0</v>
      </c>
      <c r="F50" s="31">
        <f t="shared" si="3"/>
        <v>123.72400696071463</v>
      </c>
      <c r="G50" s="31">
        <f t="shared" si="4"/>
        <v>550.47014980677034</v>
      </c>
      <c r="H50" s="58">
        <f t="shared" si="0"/>
        <v>150</v>
      </c>
      <c r="I50" s="58"/>
      <c r="J50" s="147">
        <f t="shared" si="7"/>
        <v>219914.33591574739</v>
      </c>
      <c r="K50" s="140"/>
    </row>
    <row r="51" spans="1:11" x14ac:dyDescent="0.2">
      <c r="A51" s="138"/>
      <c r="B51" s="55" t="str">
        <f t="shared" si="1"/>
        <v>20</v>
      </c>
      <c r="C51" s="31">
        <f t="shared" si="5"/>
        <v>219914.33591574739</v>
      </c>
      <c r="D51" s="31">
        <f t="shared" si="2"/>
        <v>674.19415676748497</v>
      </c>
      <c r="E51" s="31">
        <f t="shared" si="6"/>
        <v>0</v>
      </c>
      <c r="F51" s="31">
        <f t="shared" si="3"/>
        <v>124.40831697811643</v>
      </c>
      <c r="G51" s="31">
        <f t="shared" si="4"/>
        <v>549.78583978936854</v>
      </c>
      <c r="H51" s="58">
        <f t="shared" si="0"/>
        <v>150</v>
      </c>
      <c r="I51" s="58"/>
      <c r="J51" s="147">
        <f t="shared" si="7"/>
        <v>219639.92759876928</v>
      </c>
      <c r="K51" s="140"/>
    </row>
    <row r="52" spans="1:11" x14ac:dyDescent="0.2">
      <c r="A52" s="138"/>
      <c r="B52" s="55" t="str">
        <f t="shared" si="1"/>
        <v>21</v>
      </c>
      <c r="C52" s="31">
        <f t="shared" si="5"/>
        <v>219639.92759876928</v>
      </c>
      <c r="D52" s="31">
        <f t="shared" si="2"/>
        <v>674.19415676748497</v>
      </c>
      <c r="E52" s="31">
        <f t="shared" si="6"/>
        <v>0</v>
      </c>
      <c r="F52" s="31">
        <f t="shared" si="3"/>
        <v>125.09433777056176</v>
      </c>
      <c r="G52" s="31">
        <f t="shared" si="4"/>
        <v>549.0998189969232</v>
      </c>
      <c r="H52" s="58">
        <f t="shared" si="0"/>
        <v>150</v>
      </c>
      <c r="I52" s="58"/>
      <c r="J52" s="147">
        <f t="shared" si="7"/>
        <v>219364.83326099871</v>
      </c>
      <c r="K52" s="140"/>
    </row>
    <row r="53" spans="1:11" x14ac:dyDescent="0.2">
      <c r="A53" s="138"/>
      <c r="B53" s="55" t="str">
        <f t="shared" si="1"/>
        <v>22</v>
      </c>
      <c r="C53" s="31">
        <f t="shared" si="5"/>
        <v>219364.83326099871</v>
      </c>
      <c r="D53" s="31">
        <f t="shared" si="2"/>
        <v>674.19415676748497</v>
      </c>
      <c r="E53" s="31">
        <f t="shared" si="6"/>
        <v>0</v>
      </c>
      <c r="F53" s="31">
        <f t="shared" si="3"/>
        <v>125.78207361498812</v>
      </c>
      <c r="G53" s="31">
        <f t="shared" si="4"/>
        <v>548.41208315249685</v>
      </c>
      <c r="H53" s="58">
        <f t="shared" si="0"/>
        <v>150</v>
      </c>
      <c r="I53" s="58"/>
      <c r="J53" s="147">
        <f t="shared" si="7"/>
        <v>219089.05118738371</v>
      </c>
      <c r="K53" s="140"/>
    </row>
    <row r="54" spans="1:11" x14ac:dyDescent="0.2">
      <c r="A54" s="138"/>
      <c r="B54" s="55" t="str">
        <f t="shared" si="1"/>
        <v>23</v>
      </c>
      <c r="C54" s="31">
        <f t="shared" si="5"/>
        <v>219089.05118738371</v>
      </c>
      <c r="D54" s="31">
        <f t="shared" si="2"/>
        <v>674.19415676748497</v>
      </c>
      <c r="E54" s="31">
        <f t="shared" si="6"/>
        <v>0</v>
      </c>
      <c r="F54" s="31">
        <f t="shared" si="3"/>
        <v>126.47152879902569</v>
      </c>
      <c r="G54" s="31">
        <f t="shared" si="4"/>
        <v>547.72262796845928</v>
      </c>
      <c r="H54" s="58">
        <f t="shared" si="0"/>
        <v>150</v>
      </c>
      <c r="I54" s="58"/>
      <c r="J54" s="147">
        <f t="shared" si="7"/>
        <v>218812.57965858467</v>
      </c>
      <c r="K54" s="140"/>
    </row>
    <row r="55" spans="1:11" x14ac:dyDescent="0.2">
      <c r="A55" s="138"/>
      <c r="B55" s="55" t="str">
        <f t="shared" si="1"/>
        <v>24</v>
      </c>
      <c r="C55" s="31">
        <f t="shared" si="5"/>
        <v>218812.57965858467</v>
      </c>
      <c r="D55" s="31">
        <f t="shared" si="2"/>
        <v>674.19415676748497</v>
      </c>
      <c r="E55" s="31">
        <f t="shared" si="6"/>
        <v>0</v>
      </c>
      <c r="F55" s="31">
        <f t="shared" si="3"/>
        <v>127.16270762102329</v>
      </c>
      <c r="G55" s="31">
        <f t="shared" si="4"/>
        <v>547.03144914646168</v>
      </c>
      <c r="H55" s="58">
        <f t="shared" si="0"/>
        <v>150</v>
      </c>
      <c r="I55" s="58"/>
      <c r="J55" s="147">
        <f t="shared" si="7"/>
        <v>218535.41695096364</v>
      </c>
      <c r="K55" s="140"/>
    </row>
    <row r="56" spans="1:11" x14ac:dyDescent="0.2">
      <c r="A56" s="138"/>
      <c r="B56" s="55" t="str">
        <f t="shared" si="1"/>
        <v>25</v>
      </c>
      <c r="C56" s="31">
        <f t="shared" si="5"/>
        <v>218535.41695096364</v>
      </c>
      <c r="D56" s="31">
        <f t="shared" si="2"/>
        <v>674.19415676748497</v>
      </c>
      <c r="E56" s="31">
        <f t="shared" si="6"/>
        <v>0</v>
      </c>
      <c r="F56" s="31">
        <f t="shared" si="3"/>
        <v>127.85561439007586</v>
      </c>
      <c r="G56" s="31">
        <f t="shared" si="4"/>
        <v>546.33854237740911</v>
      </c>
      <c r="H56" s="58">
        <f t="shared" si="0"/>
        <v>150</v>
      </c>
      <c r="I56" s="58"/>
      <c r="J56" s="147">
        <f t="shared" si="7"/>
        <v>218257.56133657356</v>
      </c>
      <c r="K56" s="140"/>
    </row>
    <row r="57" spans="1:11" x14ac:dyDescent="0.2">
      <c r="A57" s="138"/>
      <c r="B57" s="55" t="str">
        <f t="shared" si="1"/>
        <v>26</v>
      </c>
      <c r="C57" s="31">
        <f t="shared" si="5"/>
        <v>218257.56133657356</v>
      </c>
      <c r="D57" s="31">
        <f t="shared" si="2"/>
        <v>674.19415676748497</v>
      </c>
      <c r="E57" s="31">
        <f t="shared" si="6"/>
        <v>0</v>
      </c>
      <c r="F57" s="31">
        <f t="shared" si="3"/>
        <v>128.55025342605109</v>
      </c>
      <c r="G57" s="31">
        <f t="shared" si="4"/>
        <v>545.64390334143388</v>
      </c>
      <c r="H57" s="58">
        <f t="shared" si="0"/>
        <v>150</v>
      </c>
      <c r="I57" s="58"/>
      <c r="J57" s="147">
        <f t="shared" si="7"/>
        <v>217979.01108314752</v>
      </c>
      <c r="K57" s="140"/>
    </row>
    <row r="58" spans="1:11" x14ac:dyDescent="0.2">
      <c r="A58" s="138"/>
      <c r="B58" s="55" t="str">
        <f t="shared" si="1"/>
        <v>27</v>
      </c>
      <c r="C58" s="31">
        <f t="shared" si="5"/>
        <v>217979.01108314752</v>
      </c>
      <c r="D58" s="31">
        <f t="shared" si="2"/>
        <v>674.19415676748497</v>
      </c>
      <c r="E58" s="31">
        <f t="shared" si="6"/>
        <v>0</v>
      </c>
      <c r="F58" s="31">
        <f t="shared" si="3"/>
        <v>129.24662905961611</v>
      </c>
      <c r="G58" s="31">
        <f t="shared" si="4"/>
        <v>544.94752770786886</v>
      </c>
      <c r="H58" s="58">
        <f t="shared" si="0"/>
        <v>150</v>
      </c>
      <c r="I58" s="58"/>
      <c r="J58" s="147">
        <f t="shared" si="7"/>
        <v>217699.76445408791</v>
      </c>
      <c r="K58" s="140"/>
    </row>
    <row r="59" spans="1:11" x14ac:dyDescent="0.2">
      <c r="A59" s="138"/>
      <c r="B59" s="55" t="str">
        <f t="shared" si="1"/>
        <v>28</v>
      </c>
      <c r="C59" s="31">
        <f t="shared" si="5"/>
        <v>217699.76445408791</v>
      </c>
      <c r="D59" s="31">
        <f t="shared" si="2"/>
        <v>674.19415676748497</v>
      </c>
      <c r="E59" s="31">
        <f t="shared" si="6"/>
        <v>0</v>
      </c>
      <c r="F59" s="31">
        <f t="shared" si="3"/>
        <v>129.94474563226515</v>
      </c>
      <c r="G59" s="31">
        <f t="shared" si="4"/>
        <v>544.24941113521982</v>
      </c>
      <c r="H59" s="58">
        <f t="shared" si="0"/>
        <v>150</v>
      </c>
      <c r="I59" s="58"/>
      <c r="J59" s="147">
        <f t="shared" si="7"/>
        <v>217419.81970845565</v>
      </c>
      <c r="K59" s="140"/>
    </row>
    <row r="60" spans="1:11" x14ac:dyDescent="0.2">
      <c r="A60" s="138"/>
      <c r="B60" s="55" t="str">
        <f t="shared" si="1"/>
        <v>29</v>
      </c>
      <c r="C60" s="31">
        <f t="shared" si="5"/>
        <v>217419.81970845565</v>
      </c>
      <c r="D60" s="31">
        <f t="shared" si="2"/>
        <v>674.19415676748497</v>
      </c>
      <c r="E60" s="31">
        <f t="shared" si="6"/>
        <v>0</v>
      </c>
      <c r="F60" s="31">
        <f t="shared" si="3"/>
        <v>130.64460749634588</v>
      </c>
      <c r="G60" s="31">
        <f t="shared" si="4"/>
        <v>543.54954927113909</v>
      </c>
      <c r="H60" s="58">
        <f t="shared" si="0"/>
        <v>150</v>
      </c>
      <c r="I60" s="58"/>
      <c r="J60" s="147">
        <f t="shared" si="7"/>
        <v>217139.17510095931</v>
      </c>
      <c r="K60" s="140"/>
    </row>
    <row r="61" spans="1:11" x14ac:dyDescent="0.2">
      <c r="A61" s="138"/>
      <c r="B61" s="55" t="str">
        <f t="shared" si="1"/>
        <v>30</v>
      </c>
      <c r="C61" s="31">
        <f t="shared" si="5"/>
        <v>217139.17510095931</v>
      </c>
      <c r="D61" s="31">
        <f t="shared" si="2"/>
        <v>674.19415676748497</v>
      </c>
      <c r="E61" s="31">
        <f t="shared" si="6"/>
        <v>0</v>
      </c>
      <c r="F61" s="31">
        <f t="shared" si="3"/>
        <v>131.34621901508672</v>
      </c>
      <c r="G61" s="31">
        <f t="shared" si="4"/>
        <v>542.84793775239825</v>
      </c>
      <c r="H61" s="58">
        <f t="shared" si="0"/>
        <v>150</v>
      </c>
      <c r="I61" s="58"/>
      <c r="J61" s="147">
        <f t="shared" si="7"/>
        <v>216857.82888194424</v>
      </c>
      <c r="K61" s="140"/>
    </row>
    <row r="62" spans="1:11" x14ac:dyDescent="0.2">
      <c r="A62" s="138"/>
      <c r="B62" s="55" t="str">
        <f t="shared" si="1"/>
        <v>31</v>
      </c>
      <c r="C62" s="31">
        <f t="shared" si="5"/>
        <v>216857.82888194424</v>
      </c>
      <c r="D62" s="31">
        <f t="shared" si="2"/>
        <v>674.19415676748497</v>
      </c>
      <c r="E62" s="31">
        <f t="shared" si="6"/>
        <v>0</v>
      </c>
      <c r="F62" s="31">
        <f t="shared" si="3"/>
        <v>132.04958456262432</v>
      </c>
      <c r="G62" s="31">
        <f t="shared" si="4"/>
        <v>542.14457220486065</v>
      </c>
      <c r="H62" s="58">
        <f t="shared" si="0"/>
        <v>150</v>
      </c>
      <c r="I62" s="58"/>
      <c r="J62" s="147">
        <f t="shared" si="7"/>
        <v>216575.77929738161</v>
      </c>
      <c r="K62" s="140"/>
    </row>
    <row r="63" spans="1:11" x14ac:dyDescent="0.2">
      <c r="A63" s="138"/>
      <c r="B63" s="55" t="str">
        <f t="shared" si="1"/>
        <v>32</v>
      </c>
      <c r="C63" s="31">
        <f t="shared" si="5"/>
        <v>216575.77929738161</v>
      </c>
      <c r="D63" s="31">
        <f t="shared" si="2"/>
        <v>674.19415676748497</v>
      </c>
      <c r="E63" s="31">
        <f t="shared" si="6"/>
        <v>0</v>
      </c>
      <c r="F63" s="31">
        <f t="shared" si="3"/>
        <v>132.75470852403089</v>
      </c>
      <c r="G63" s="31">
        <f t="shared" si="4"/>
        <v>541.43944824345408</v>
      </c>
      <c r="H63" s="58">
        <f t="shared" si="0"/>
        <v>150</v>
      </c>
      <c r="I63" s="58"/>
      <c r="J63" s="147">
        <f t="shared" si="7"/>
        <v>216293.02458885757</v>
      </c>
      <c r="K63" s="140"/>
    </row>
    <row r="64" spans="1:11" x14ac:dyDescent="0.2">
      <c r="A64" s="138"/>
      <c r="B64" s="55" t="str">
        <f t="shared" si="1"/>
        <v>33</v>
      </c>
      <c r="C64" s="31">
        <f t="shared" si="5"/>
        <v>216293.02458885757</v>
      </c>
      <c r="D64" s="31">
        <f t="shared" si="2"/>
        <v>674.19415676748497</v>
      </c>
      <c r="E64" s="31">
        <f t="shared" si="6"/>
        <v>0</v>
      </c>
      <c r="F64" s="31">
        <f t="shared" si="3"/>
        <v>133.461595295341</v>
      </c>
      <c r="G64" s="31">
        <f t="shared" si="4"/>
        <v>540.73256147214397</v>
      </c>
      <c r="H64" s="58">
        <f t="shared" si="0"/>
        <v>150</v>
      </c>
      <c r="I64" s="58"/>
      <c r="J64" s="147">
        <f t="shared" si="7"/>
        <v>216009.56299356223</v>
      </c>
      <c r="K64" s="140"/>
    </row>
    <row r="65" spans="1:11" x14ac:dyDescent="0.2">
      <c r="A65" s="138"/>
      <c r="B65" s="55" t="str">
        <f t="shared" si="1"/>
        <v>34</v>
      </c>
      <c r="C65" s="31">
        <f t="shared" si="5"/>
        <v>216009.56299356223</v>
      </c>
      <c r="D65" s="31">
        <f t="shared" si="2"/>
        <v>674.19415676748497</v>
      </c>
      <c r="E65" s="31">
        <f t="shared" si="6"/>
        <v>0</v>
      </c>
      <c r="F65" s="31">
        <f t="shared" si="3"/>
        <v>134.17024928357944</v>
      </c>
      <c r="G65" s="31">
        <f t="shared" si="4"/>
        <v>540.02390748390553</v>
      </c>
      <c r="H65" s="58">
        <f t="shared" si="0"/>
        <v>150</v>
      </c>
      <c r="I65" s="58"/>
      <c r="J65" s="147">
        <f t="shared" si="7"/>
        <v>215725.39274427865</v>
      </c>
      <c r="K65" s="140"/>
    </row>
    <row r="66" spans="1:11" x14ac:dyDescent="0.2">
      <c r="A66" s="138"/>
      <c r="B66" s="55" t="str">
        <f t="shared" si="1"/>
        <v>35</v>
      </c>
      <c r="C66" s="31">
        <f t="shared" si="5"/>
        <v>215725.39274427865</v>
      </c>
      <c r="D66" s="31">
        <f t="shared" si="2"/>
        <v>674.19415676748497</v>
      </c>
      <c r="E66" s="31">
        <f t="shared" si="6"/>
        <v>0</v>
      </c>
      <c r="F66" s="31">
        <f t="shared" si="3"/>
        <v>134.88067490678839</v>
      </c>
      <c r="G66" s="31">
        <f t="shared" si="4"/>
        <v>539.31348186069658</v>
      </c>
      <c r="H66" s="58">
        <f t="shared" si="0"/>
        <v>150</v>
      </c>
      <c r="I66" s="58"/>
      <c r="J66" s="147">
        <f t="shared" si="7"/>
        <v>215440.51206937185</v>
      </c>
      <c r="K66" s="140"/>
    </row>
    <row r="67" spans="1:11" x14ac:dyDescent="0.2">
      <c r="A67" s="138"/>
      <c r="B67" s="55" t="str">
        <f t="shared" si="1"/>
        <v>36</v>
      </c>
      <c r="C67" s="31">
        <f t="shared" si="5"/>
        <v>215440.51206937185</v>
      </c>
      <c r="D67" s="31">
        <f t="shared" si="2"/>
        <v>674.19415676748497</v>
      </c>
      <c r="E67" s="31">
        <f t="shared" si="6"/>
        <v>0</v>
      </c>
      <c r="F67" s="31">
        <f t="shared" si="3"/>
        <v>135.59287659405538</v>
      </c>
      <c r="G67" s="31">
        <f t="shared" si="4"/>
        <v>538.60128017342959</v>
      </c>
      <c r="H67" s="58">
        <f t="shared" si="0"/>
        <v>150</v>
      </c>
      <c r="I67" s="58"/>
      <c r="J67" s="147">
        <f t="shared" si="7"/>
        <v>215154.9191927778</v>
      </c>
      <c r="K67" s="140"/>
    </row>
    <row r="68" spans="1:11" x14ac:dyDescent="0.2">
      <c r="A68" s="138"/>
      <c r="B68" s="55" t="str">
        <f t="shared" si="1"/>
        <v>37</v>
      </c>
      <c r="C68" s="31">
        <f t="shared" si="5"/>
        <v>215154.9191927778</v>
      </c>
      <c r="D68" s="31">
        <f t="shared" si="2"/>
        <v>674.19415676748497</v>
      </c>
      <c r="E68" s="31">
        <f t="shared" si="6"/>
        <v>0</v>
      </c>
      <c r="F68" s="31">
        <f t="shared" si="3"/>
        <v>136.3068587855405</v>
      </c>
      <c r="G68" s="31">
        <f t="shared" si="4"/>
        <v>537.88729798194447</v>
      </c>
      <c r="H68" s="58">
        <f t="shared" si="0"/>
        <v>150</v>
      </c>
      <c r="I68" s="58"/>
      <c r="J68" s="147">
        <f t="shared" si="7"/>
        <v>214868.61233399226</v>
      </c>
      <c r="K68" s="140"/>
    </row>
    <row r="69" spans="1:11" x14ac:dyDescent="0.2">
      <c r="A69" s="138"/>
      <c r="B69" s="55" t="str">
        <f t="shared" si="1"/>
        <v>38</v>
      </c>
      <c r="C69" s="31">
        <f t="shared" si="5"/>
        <v>214868.61233399226</v>
      </c>
      <c r="D69" s="31">
        <f t="shared" si="2"/>
        <v>674.19415676748497</v>
      </c>
      <c r="E69" s="31">
        <f t="shared" si="6"/>
        <v>0</v>
      </c>
      <c r="F69" s="31">
        <f t="shared" si="3"/>
        <v>137.0226259325043</v>
      </c>
      <c r="G69" s="31">
        <f t="shared" si="4"/>
        <v>537.17153083498067</v>
      </c>
      <c r="H69" s="58">
        <f t="shared" si="0"/>
        <v>150</v>
      </c>
      <c r="I69" s="58"/>
      <c r="J69" s="147">
        <f t="shared" si="7"/>
        <v>214581.58970805976</v>
      </c>
      <c r="K69" s="140"/>
    </row>
    <row r="70" spans="1:11" x14ac:dyDescent="0.2">
      <c r="A70" s="138"/>
      <c r="B70" s="55" t="str">
        <f t="shared" si="1"/>
        <v>39</v>
      </c>
      <c r="C70" s="31">
        <f t="shared" si="5"/>
        <v>214581.58970805976</v>
      </c>
      <c r="D70" s="31">
        <f t="shared" si="2"/>
        <v>674.19415676748497</v>
      </c>
      <c r="E70" s="31">
        <f t="shared" si="6"/>
        <v>0</v>
      </c>
      <c r="F70" s="31">
        <f t="shared" si="3"/>
        <v>137.74018249733558</v>
      </c>
      <c r="G70" s="31">
        <f t="shared" si="4"/>
        <v>536.45397427014939</v>
      </c>
      <c r="H70" s="58">
        <f t="shared" si="0"/>
        <v>150</v>
      </c>
      <c r="I70" s="58"/>
      <c r="J70" s="147">
        <f t="shared" si="7"/>
        <v>214293.84952556243</v>
      </c>
      <c r="K70" s="140"/>
    </row>
    <row r="71" spans="1:11" x14ac:dyDescent="0.2">
      <c r="A71" s="138"/>
      <c r="B71" s="55" t="str">
        <f t="shared" si="1"/>
        <v>40</v>
      </c>
      <c r="C71" s="31">
        <f t="shared" si="5"/>
        <v>214293.84952556243</v>
      </c>
      <c r="D71" s="31">
        <f t="shared" si="2"/>
        <v>674.19415676748497</v>
      </c>
      <c r="E71" s="31">
        <f t="shared" si="6"/>
        <v>0</v>
      </c>
      <c r="F71" s="31">
        <f t="shared" si="3"/>
        <v>138.4595329535789</v>
      </c>
      <c r="G71" s="31">
        <f t="shared" si="4"/>
        <v>535.73462381390607</v>
      </c>
      <c r="H71" s="58">
        <f t="shared" si="0"/>
        <v>150</v>
      </c>
      <c r="I71" s="58"/>
      <c r="J71" s="147">
        <f t="shared" si="7"/>
        <v>214005.38999260886</v>
      </c>
      <c r="K71" s="140"/>
    </row>
    <row r="72" spans="1:11" x14ac:dyDescent="0.2">
      <c r="A72" s="138"/>
      <c r="B72" s="55" t="str">
        <f t="shared" si="1"/>
        <v>41</v>
      </c>
      <c r="C72" s="31">
        <f t="shared" si="5"/>
        <v>214005.38999260886</v>
      </c>
      <c r="D72" s="31">
        <f t="shared" si="2"/>
        <v>674.19415676748497</v>
      </c>
      <c r="E72" s="31">
        <f t="shared" si="6"/>
        <v>0</v>
      </c>
      <c r="F72" s="31">
        <f t="shared" si="3"/>
        <v>139.18068178596275</v>
      </c>
      <c r="G72" s="31">
        <f t="shared" si="4"/>
        <v>535.01347498152222</v>
      </c>
      <c r="H72" s="58">
        <f t="shared" si="0"/>
        <v>150</v>
      </c>
      <c r="I72" s="58"/>
      <c r="J72" s="147">
        <f t="shared" si="7"/>
        <v>213716.20931082289</v>
      </c>
      <c r="K72" s="140"/>
    </row>
    <row r="73" spans="1:11" x14ac:dyDescent="0.2">
      <c r="A73" s="138"/>
      <c r="B73" s="55" t="str">
        <f t="shared" si="1"/>
        <v>42</v>
      </c>
      <c r="C73" s="31">
        <f t="shared" si="5"/>
        <v>213716.20931082289</v>
      </c>
      <c r="D73" s="31">
        <f t="shared" si="2"/>
        <v>674.19415676748497</v>
      </c>
      <c r="E73" s="31">
        <f t="shared" si="6"/>
        <v>0</v>
      </c>
      <c r="F73" s="31">
        <f t="shared" si="3"/>
        <v>139.90363349042775</v>
      </c>
      <c r="G73" s="31">
        <f t="shared" si="4"/>
        <v>534.29052327705722</v>
      </c>
      <c r="H73" s="58">
        <f t="shared" si="0"/>
        <v>150</v>
      </c>
      <c r="I73" s="58"/>
      <c r="J73" s="147">
        <f t="shared" si="7"/>
        <v>213426.30567733245</v>
      </c>
      <c r="K73" s="140"/>
    </row>
    <row r="74" spans="1:11" x14ac:dyDescent="0.2">
      <c r="A74" s="138"/>
      <c r="B74" s="55" t="str">
        <f t="shared" si="1"/>
        <v>43</v>
      </c>
      <c r="C74" s="31">
        <f t="shared" si="5"/>
        <v>213426.30567733245</v>
      </c>
      <c r="D74" s="31">
        <f t="shared" si="2"/>
        <v>674.19415676748497</v>
      </c>
      <c r="E74" s="31">
        <f t="shared" si="6"/>
        <v>0</v>
      </c>
      <c r="F74" s="31">
        <f t="shared" si="3"/>
        <v>140.62839257415385</v>
      </c>
      <c r="G74" s="31">
        <f t="shared" si="4"/>
        <v>533.56576419333112</v>
      </c>
      <c r="H74" s="58">
        <f t="shared" si="0"/>
        <v>150</v>
      </c>
      <c r="I74" s="58"/>
      <c r="J74" s="147">
        <f t="shared" si="7"/>
        <v>213135.67728475831</v>
      </c>
      <c r="K74" s="140"/>
    </row>
    <row r="75" spans="1:11" x14ac:dyDescent="0.2">
      <c r="A75" s="138"/>
      <c r="B75" s="55" t="str">
        <f t="shared" si="1"/>
        <v>44</v>
      </c>
      <c r="C75" s="31">
        <f t="shared" si="5"/>
        <v>213135.67728475831</v>
      </c>
      <c r="D75" s="31">
        <f t="shared" si="2"/>
        <v>674.19415676748497</v>
      </c>
      <c r="E75" s="31">
        <f t="shared" si="6"/>
        <v>0</v>
      </c>
      <c r="F75" s="31">
        <f t="shared" si="3"/>
        <v>141.35496355558917</v>
      </c>
      <c r="G75" s="31">
        <f t="shared" si="4"/>
        <v>532.8391932118958</v>
      </c>
      <c r="H75" s="58">
        <f t="shared" si="0"/>
        <v>150</v>
      </c>
      <c r="I75" s="58"/>
      <c r="J75" s="147">
        <f t="shared" si="7"/>
        <v>212844.32232120272</v>
      </c>
      <c r="K75" s="140"/>
    </row>
    <row r="76" spans="1:11" x14ac:dyDescent="0.2">
      <c r="A76" s="138"/>
      <c r="B76" s="55" t="str">
        <f t="shared" si="1"/>
        <v>45</v>
      </c>
      <c r="C76" s="31">
        <f t="shared" si="5"/>
        <v>212844.32232120272</v>
      </c>
      <c r="D76" s="31">
        <f t="shared" si="2"/>
        <v>674.19415676748497</v>
      </c>
      <c r="E76" s="31">
        <f t="shared" si="6"/>
        <v>0</v>
      </c>
      <c r="F76" s="31">
        <f t="shared" si="3"/>
        <v>142.0833509644782</v>
      </c>
      <c r="G76" s="31">
        <f t="shared" si="4"/>
        <v>532.11080580300677</v>
      </c>
      <c r="H76" s="58">
        <f t="shared" si="0"/>
        <v>150</v>
      </c>
      <c r="I76" s="58"/>
      <c r="J76" s="147">
        <f t="shared" si="7"/>
        <v>212552.23897023825</v>
      </c>
      <c r="K76" s="140"/>
    </row>
    <row r="77" spans="1:11" x14ac:dyDescent="0.2">
      <c r="A77" s="138"/>
      <c r="B77" s="55" t="str">
        <f t="shared" si="1"/>
        <v>46</v>
      </c>
      <c r="C77" s="31">
        <f t="shared" si="5"/>
        <v>212552.23897023825</v>
      </c>
      <c r="D77" s="31">
        <f t="shared" si="2"/>
        <v>674.19415676748497</v>
      </c>
      <c r="E77" s="31">
        <f t="shared" si="6"/>
        <v>0</v>
      </c>
      <c r="F77" s="31">
        <f t="shared" si="3"/>
        <v>142.81355934188934</v>
      </c>
      <c r="G77" s="31">
        <f t="shared" si="4"/>
        <v>531.38059742559562</v>
      </c>
      <c r="H77" s="58">
        <f t="shared" si="0"/>
        <v>150</v>
      </c>
      <c r="I77" s="58"/>
      <c r="J77" s="147">
        <f t="shared" si="7"/>
        <v>212259.42541089637</v>
      </c>
      <c r="K77" s="140"/>
    </row>
    <row r="78" spans="1:11" x14ac:dyDescent="0.2">
      <c r="A78" s="138"/>
      <c r="B78" s="55" t="str">
        <f t="shared" si="1"/>
        <v>47</v>
      </c>
      <c r="C78" s="31">
        <f t="shared" si="5"/>
        <v>212259.42541089637</v>
      </c>
      <c r="D78" s="31">
        <f t="shared" si="2"/>
        <v>674.19415676748497</v>
      </c>
      <c r="E78" s="31">
        <f t="shared" si="6"/>
        <v>0</v>
      </c>
      <c r="F78" s="31">
        <f t="shared" si="3"/>
        <v>143.5455932402441</v>
      </c>
      <c r="G78" s="31">
        <f t="shared" si="4"/>
        <v>530.64856352724087</v>
      </c>
      <c r="H78" s="58">
        <f t="shared" si="0"/>
        <v>150</v>
      </c>
      <c r="I78" s="58"/>
      <c r="J78" s="147">
        <f t="shared" si="7"/>
        <v>211965.87981765612</v>
      </c>
      <c r="K78" s="140"/>
    </row>
    <row r="79" spans="1:11" x14ac:dyDescent="0.2">
      <c r="A79" s="138"/>
      <c r="B79" s="55" t="str">
        <f t="shared" si="1"/>
        <v>48</v>
      </c>
      <c r="C79" s="31">
        <f t="shared" si="5"/>
        <v>211965.87981765612</v>
      </c>
      <c r="D79" s="31">
        <f t="shared" si="2"/>
        <v>674.19415676748497</v>
      </c>
      <c r="E79" s="31">
        <f t="shared" si="6"/>
        <v>0</v>
      </c>
      <c r="F79" s="31">
        <f t="shared" si="3"/>
        <v>144.27945722334459</v>
      </c>
      <c r="G79" s="31">
        <f t="shared" si="4"/>
        <v>529.91469954414038</v>
      </c>
      <c r="H79" s="58">
        <f t="shared" si="0"/>
        <v>150</v>
      </c>
      <c r="I79" s="58"/>
      <c r="J79" s="147">
        <f t="shared" si="7"/>
        <v>211671.60036043279</v>
      </c>
      <c r="K79" s="140"/>
    </row>
    <row r="80" spans="1:11" x14ac:dyDescent="0.2">
      <c r="A80" s="138"/>
      <c r="B80" s="55" t="str">
        <f t="shared" si="1"/>
        <v>49</v>
      </c>
      <c r="C80" s="31">
        <f t="shared" si="5"/>
        <v>211671.60036043279</v>
      </c>
      <c r="D80" s="31">
        <f t="shared" si="2"/>
        <v>674.19415676748497</v>
      </c>
      <c r="E80" s="31">
        <f t="shared" si="6"/>
        <v>0</v>
      </c>
      <c r="F80" s="31">
        <f t="shared" si="3"/>
        <v>145.01515586640301</v>
      </c>
      <c r="G80" s="31">
        <f t="shared" si="4"/>
        <v>529.17900090108196</v>
      </c>
      <c r="H80" s="58">
        <f t="shared" si="0"/>
        <v>150</v>
      </c>
      <c r="I80" s="58"/>
      <c r="J80" s="147">
        <f t="shared" si="7"/>
        <v>211376.58520456639</v>
      </c>
      <c r="K80" s="140"/>
    </row>
    <row r="81" spans="1:11" x14ac:dyDescent="0.2">
      <c r="A81" s="138"/>
      <c r="B81" s="55" t="str">
        <f t="shared" si="1"/>
        <v>50</v>
      </c>
      <c r="C81" s="31">
        <f t="shared" si="5"/>
        <v>211376.58520456639</v>
      </c>
      <c r="D81" s="31">
        <f t="shared" si="2"/>
        <v>674.19415676748497</v>
      </c>
      <c r="E81" s="31">
        <f t="shared" si="6"/>
        <v>0</v>
      </c>
      <c r="F81" s="31">
        <f t="shared" si="3"/>
        <v>145.75269375606899</v>
      </c>
      <c r="G81" s="31">
        <f t="shared" si="4"/>
        <v>528.44146301141598</v>
      </c>
      <c r="H81" s="58">
        <f t="shared" si="0"/>
        <v>150</v>
      </c>
      <c r="I81" s="58"/>
      <c r="J81" s="147">
        <f t="shared" si="7"/>
        <v>211080.83251081032</v>
      </c>
      <c r="K81" s="140"/>
    </row>
    <row r="82" spans="1:11" x14ac:dyDescent="0.2">
      <c r="A82" s="138"/>
      <c r="B82" s="55" t="str">
        <f t="shared" si="1"/>
        <v>51</v>
      </c>
      <c r="C82" s="31">
        <f t="shared" si="5"/>
        <v>211080.83251081032</v>
      </c>
      <c r="D82" s="31">
        <f t="shared" si="2"/>
        <v>674.19415676748497</v>
      </c>
      <c r="E82" s="31">
        <f t="shared" si="6"/>
        <v>0</v>
      </c>
      <c r="F82" s="31">
        <f t="shared" si="3"/>
        <v>146.49207549045911</v>
      </c>
      <c r="G82" s="31">
        <f t="shared" si="4"/>
        <v>527.70208127702585</v>
      </c>
      <c r="H82" s="58">
        <f t="shared" si="0"/>
        <v>150</v>
      </c>
      <c r="I82" s="58"/>
      <c r="J82" s="147">
        <f t="shared" si="7"/>
        <v>210784.34043531987</v>
      </c>
      <c r="K82" s="140"/>
    </row>
    <row r="83" spans="1:11" x14ac:dyDescent="0.2">
      <c r="A83" s="138"/>
      <c r="B83" s="55" t="str">
        <f t="shared" si="1"/>
        <v>52</v>
      </c>
      <c r="C83" s="31">
        <f t="shared" si="5"/>
        <v>210784.34043531987</v>
      </c>
      <c r="D83" s="31">
        <f t="shared" si="2"/>
        <v>674.19415676748497</v>
      </c>
      <c r="E83" s="31">
        <f t="shared" si="6"/>
        <v>0</v>
      </c>
      <c r="F83" s="31">
        <f t="shared" si="3"/>
        <v>147.23330567918526</v>
      </c>
      <c r="G83" s="31">
        <f t="shared" si="4"/>
        <v>526.96085108829971</v>
      </c>
      <c r="H83" s="58">
        <f t="shared" si="0"/>
        <v>150</v>
      </c>
      <c r="I83" s="58"/>
      <c r="J83" s="147">
        <f t="shared" si="7"/>
        <v>210487.10712964067</v>
      </c>
      <c r="K83" s="140"/>
    </row>
    <row r="84" spans="1:11" x14ac:dyDescent="0.2">
      <c r="A84" s="138"/>
      <c r="B84" s="55" t="str">
        <f t="shared" si="1"/>
        <v>53</v>
      </c>
      <c r="C84" s="31">
        <f t="shared" si="5"/>
        <v>210487.10712964067</v>
      </c>
      <c r="D84" s="31">
        <f t="shared" si="2"/>
        <v>674.19415676748497</v>
      </c>
      <c r="E84" s="31">
        <f t="shared" si="6"/>
        <v>0</v>
      </c>
      <c r="F84" s="31">
        <f t="shared" si="3"/>
        <v>147.97638894338331</v>
      </c>
      <c r="G84" s="31">
        <f t="shared" si="4"/>
        <v>526.21776782410166</v>
      </c>
      <c r="H84" s="58">
        <f t="shared" si="0"/>
        <v>150</v>
      </c>
      <c r="I84" s="58"/>
      <c r="J84" s="147">
        <f t="shared" si="7"/>
        <v>210189.13074069729</v>
      </c>
      <c r="K84" s="140"/>
    </row>
    <row r="85" spans="1:11" x14ac:dyDescent="0.2">
      <c r="A85" s="138"/>
      <c r="B85" s="55" t="str">
        <f t="shared" si="1"/>
        <v>54</v>
      </c>
      <c r="C85" s="31">
        <f t="shared" si="5"/>
        <v>210189.13074069729</v>
      </c>
      <c r="D85" s="31">
        <f t="shared" si="2"/>
        <v>674.19415676748497</v>
      </c>
      <c r="E85" s="31">
        <f t="shared" si="6"/>
        <v>0</v>
      </c>
      <c r="F85" s="31">
        <f t="shared" si="3"/>
        <v>148.72132991574176</v>
      </c>
      <c r="G85" s="31">
        <f t="shared" si="4"/>
        <v>525.47282685174321</v>
      </c>
      <c r="H85" s="58">
        <f t="shared" si="0"/>
        <v>150</v>
      </c>
      <c r="I85" s="58"/>
      <c r="J85" s="147">
        <f t="shared" si="7"/>
        <v>209890.40941078155</v>
      </c>
      <c r="K85" s="140"/>
    </row>
    <row r="86" spans="1:11" x14ac:dyDescent="0.2">
      <c r="A86" s="138"/>
      <c r="B86" s="55" t="str">
        <f t="shared" si="1"/>
        <v>55</v>
      </c>
      <c r="C86" s="31">
        <f t="shared" si="5"/>
        <v>209890.40941078155</v>
      </c>
      <c r="D86" s="31">
        <f t="shared" si="2"/>
        <v>674.19415676748497</v>
      </c>
      <c r="E86" s="31">
        <f t="shared" si="6"/>
        <v>0</v>
      </c>
      <c r="F86" s="31">
        <f t="shared" si="3"/>
        <v>149.46813324053107</v>
      </c>
      <c r="G86" s="31">
        <f t="shared" si="4"/>
        <v>524.7260235269539</v>
      </c>
      <c r="H86" s="58">
        <f t="shared" si="0"/>
        <v>150</v>
      </c>
      <c r="I86" s="58"/>
      <c r="J86" s="147">
        <f t="shared" si="7"/>
        <v>209590.94127754102</v>
      </c>
      <c r="K86" s="140"/>
    </row>
    <row r="87" spans="1:11" x14ac:dyDescent="0.2">
      <c r="A87" s="138"/>
      <c r="B87" s="55" t="str">
        <f t="shared" si="1"/>
        <v>56</v>
      </c>
      <c r="C87" s="31">
        <f t="shared" si="5"/>
        <v>209590.94127754102</v>
      </c>
      <c r="D87" s="31">
        <f t="shared" si="2"/>
        <v>674.19415676748497</v>
      </c>
      <c r="E87" s="31">
        <f t="shared" si="6"/>
        <v>0</v>
      </c>
      <c r="F87" s="31">
        <f t="shared" si="3"/>
        <v>150.21680357363243</v>
      </c>
      <c r="G87" s="31">
        <f t="shared" si="4"/>
        <v>523.97735319385254</v>
      </c>
      <c r="H87" s="58">
        <f t="shared" si="0"/>
        <v>150</v>
      </c>
      <c r="I87" s="58"/>
      <c r="J87" s="147">
        <f t="shared" si="7"/>
        <v>209290.72447396739</v>
      </c>
      <c r="K87" s="140"/>
    </row>
    <row r="88" spans="1:11" x14ac:dyDescent="0.2">
      <c r="A88" s="138"/>
      <c r="B88" s="55" t="str">
        <f t="shared" si="1"/>
        <v>57</v>
      </c>
      <c r="C88" s="31">
        <f t="shared" si="5"/>
        <v>209290.72447396739</v>
      </c>
      <c r="D88" s="31">
        <f t="shared" si="2"/>
        <v>674.19415676748497</v>
      </c>
      <c r="E88" s="31">
        <f t="shared" si="6"/>
        <v>0</v>
      </c>
      <c r="F88" s="31">
        <f t="shared" si="3"/>
        <v>150.96734558256651</v>
      </c>
      <c r="G88" s="31">
        <f t="shared" si="4"/>
        <v>523.22681118491846</v>
      </c>
      <c r="H88" s="58">
        <f t="shared" si="0"/>
        <v>150</v>
      </c>
      <c r="I88" s="58"/>
      <c r="J88" s="147">
        <f t="shared" si="7"/>
        <v>208989.75712838484</v>
      </c>
      <c r="K88" s="140"/>
    </row>
    <row r="89" spans="1:11" x14ac:dyDescent="0.2">
      <c r="A89" s="138"/>
      <c r="B89" s="55" t="str">
        <f t="shared" si="1"/>
        <v>58</v>
      </c>
      <c r="C89" s="31">
        <f t="shared" si="5"/>
        <v>208989.75712838484</v>
      </c>
      <c r="D89" s="31">
        <f t="shared" si="2"/>
        <v>674.19415676748497</v>
      </c>
      <c r="E89" s="31">
        <f t="shared" si="6"/>
        <v>0</v>
      </c>
      <c r="F89" s="31">
        <f t="shared" si="3"/>
        <v>151.7197639465229</v>
      </c>
      <c r="G89" s="31">
        <f t="shared" si="4"/>
        <v>522.47439282096207</v>
      </c>
      <c r="H89" s="58">
        <f t="shared" si="0"/>
        <v>150</v>
      </c>
      <c r="I89" s="58"/>
      <c r="J89" s="147">
        <f t="shared" si="7"/>
        <v>208688.03736443832</v>
      </c>
      <c r="K89" s="140"/>
    </row>
    <row r="90" spans="1:11" x14ac:dyDescent="0.2">
      <c r="A90" s="138"/>
      <c r="B90" s="55" t="str">
        <f t="shared" si="1"/>
        <v>59</v>
      </c>
      <c r="C90" s="31">
        <f t="shared" si="5"/>
        <v>208688.03736443832</v>
      </c>
      <c r="D90" s="31">
        <f t="shared" si="2"/>
        <v>674.19415676748497</v>
      </c>
      <c r="E90" s="31">
        <f t="shared" si="6"/>
        <v>0</v>
      </c>
      <c r="F90" s="31">
        <f t="shared" si="3"/>
        <v>152.47406335638914</v>
      </c>
      <c r="G90" s="31">
        <f t="shared" si="4"/>
        <v>521.72009341109583</v>
      </c>
      <c r="H90" s="58">
        <f t="shared" si="0"/>
        <v>150</v>
      </c>
      <c r="I90" s="58"/>
      <c r="J90" s="147">
        <f t="shared" si="7"/>
        <v>208385.56330108194</v>
      </c>
      <c r="K90" s="140"/>
    </row>
    <row r="91" spans="1:11" x14ac:dyDescent="0.2">
      <c r="A91" s="138"/>
      <c r="B91" s="55" t="str">
        <f t="shared" si="1"/>
        <v>60</v>
      </c>
      <c r="C91" s="31">
        <f t="shared" si="5"/>
        <v>208385.56330108194</v>
      </c>
      <c r="D91" s="31">
        <f t="shared" si="2"/>
        <v>674.19415676748497</v>
      </c>
      <c r="E91" s="31">
        <f t="shared" si="6"/>
        <v>0</v>
      </c>
      <c r="F91" s="31">
        <f t="shared" si="3"/>
        <v>153.2302485147801</v>
      </c>
      <c r="G91" s="31">
        <f t="shared" si="4"/>
        <v>520.96390825270487</v>
      </c>
      <c r="H91" s="58">
        <f t="shared" si="0"/>
        <v>150</v>
      </c>
      <c r="I91" s="58"/>
      <c r="J91" s="147">
        <f t="shared" si="7"/>
        <v>208082.33305256718</v>
      </c>
      <c r="K91" s="140"/>
    </row>
    <row r="92" spans="1:11" x14ac:dyDescent="0.2">
      <c r="A92" s="138"/>
      <c r="B92" s="55" t="str">
        <f t="shared" si="1"/>
        <v>61</v>
      </c>
      <c r="C92" s="31">
        <f t="shared" si="5"/>
        <v>208082.33305256718</v>
      </c>
      <c r="D92" s="31">
        <f t="shared" si="2"/>
        <v>674.19415676748497</v>
      </c>
      <c r="E92" s="31">
        <f t="shared" si="6"/>
        <v>0</v>
      </c>
      <c r="F92" s="31">
        <f t="shared" si="3"/>
        <v>153.98832413606704</v>
      </c>
      <c r="G92" s="31">
        <f t="shared" si="4"/>
        <v>520.20583263141793</v>
      </c>
      <c r="H92" s="58">
        <f t="shared" si="0"/>
        <v>150</v>
      </c>
      <c r="I92" s="58"/>
      <c r="J92" s="147">
        <f t="shared" si="7"/>
        <v>207778.34472843111</v>
      </c>
      <c r="K92" s="140"/>
    </row>
    <row r="93" spans="1:11" x14ac:dyDescent="0.2">
      <c r="A93" s="138"/>
      <c r="B93" s="55" t="str">
        <f t="shared" si="1"/>
        <v>62</v>
      </c>
      <c r="C93" s="31">
        <f t="shared" si="5"/>
        <v>207778.34472843111</v>
      </c>
      <c r="D93" s="31">
        <f t="shared" si="2"/>
        <v>674.19415676748497</v>
      </c>
      <c r="E93" s="31">
        <f t="shared" si="6"/>
        <v>0</v>
      </c>
      <c r="F93" s="31">
        <f t="shared" si="3"/>
        <v>154.74829494640721</v>
      </c>
      <c r="G93" s="31">
        <f t="shared" si="4"/>
        <v>519.44586182107776</v>
      </c>
      <c r="H93" s="58">
        <f t="shared" si="0"/>
        <v>150</v>
      </c>
      <c r="I93" s="58"/>
      <c r="J93" s="147">
        <f t="shared" si="7"/>
        <v>207473.59643348469</v>
      </c>
      <c r="K93" s="140"/>
    </row>
    <row r="94" spans="1:11" x14ac:dyDescent="0.2">
      <c r="A94" s="138"/>
      <c r="B94" s="55" t="str">
        <f t="shared" si="1"/>
        <v>63</v>
      </c>
      <c r="C94" s="31">
        <f t="shared" si="5"/>
        <v>207473.59643348469</v>
      </c>
      <c r="D94" s="31">
        <f t="shared" si="2"/>
        <v>674.19415676748497</v>
      </c>
      <c r="E94" s="31">
        <f t="shared" si="6"/>
        <v>0</v>
      </c>
      <c r="F94" s="31">
        <f t="shared" si="3"/>
        <v>155.51016568377327</v>
      </c>
      <c r="G94" s="31">
        <f t="shared" si="4"/>
        <v>518.6839910837117</v>
      </c>
      <c r="H94" s="58">
        <f t="shared" si="0"/>
        <v>150</v>
      </c>
      <c r="I94" s="58"/>
      <c r="J94" s="147">
        <f t="shared" si="7"/>
        <v>207168.08626780091</v>
      </c>
      <c r="K94" s="140"/>
    </row>
    <row r="95" spans="1:11" x14ac:dyDescent="0.2">
      <c r="A95" s="138"/>
      <c r="B95" s="55" t="str">
        <f t="shared" si="1"/>
        <v>64</v>
      </c>
      <c r="C95" s="31">
        <f t="shared" si="5"/>
        <v>207168.08626780091</v>
      </c>
      <c r="D95" s="31">
        <f t="shared" si="2"/>
        <v>674.19415676748497</v>
      </c>
      <c r="E95" s="31">
        <f t="shared" si="6"/>
        <v>0</v>
      </c>
      <c r="F95" s="31">
        <f t="shared" si="3"/>
        <v>156.27394109798263</v>
      </c>
      <c r="G95" s="31">
        <f t="shared" si="4"/>
        <v>517.92021566950234</v>
      </c>
      <c r="H95" s="58">
        <f t="shared" si="0"/>
        <v>150</v>
      </c>
      <c r="I95" s="58"/>
      <c r="J95" s="147">
        <f t="shared" si="7"/>
        <v>206861.81232670293</v>
      </c>
      <c r="K95" s="140"/>
    </row>
    <row r="96" spans="1:11" x14ac:dyDescent="0.2">
      <c r="A96" s="138"/>
      <c r="B96" s="55" t="str">
        <f t="shared" si="1"/>
        <v>65</v>
      </c>
      <c r="C96" s="31">
        <f t="shared" si="5"/>
        <v>206861.81232670293</v>
      </c>
      <c r="D96" s="31">
        <f t="shared" si="2"/>
        <v>674.19415676748497</v>
      </c>
      <c r="E96" s="31">
        <f t="shared" si="6"/>
        <v>0</v>
      </c>
      <c r="F96" s="31">
        <f t="shared" si="3"/>
        <v>157.03962595072767</v>
      </c>
      <c r="G96" s="31">
        <f t="shared" si="4"/>
        <v>517.1545308167573</v>
      </c>
      <c r="H96" s="58">
        <f t="shared" ref="H96:H159" si="8">IF(($E$18&gt;0)*AND(C96&gt;$E$16,F96&gt;0,G96&gt;0,C96&lt;&gt;""),$E$18-$E$16,0)</f>
        <v>150</v>
      </c>
      <c r="I96" s="58"/>
      <c r="J96" s="147">
        <f t="shared" si="7"/>
        <v>206554.77270075219</v>
      </c>
      <c r="K96" s="140"/>
    </row>
    <row r="97" spans="1:11" x14ac:dyDescent="0.2">
      <c r="A97" s="138"/>
      <c r="B97" s="55" t="str">
        <f t="shared" ref="B97:B160" si="9">IF(B96&lt;&gt;"",IF(VALUE(B96)&lt;$H$12,TEXT(VALUE(B96)+1,0),""),"")</f>
        <v>66</v>
      </c>
      <c r="C97" s="31">
        <f t="shared" si="5"/>
        <v>206554.77270075219</v>
      </c>
      <c r="D97" s="31">
        <f t="shared" ref="D97:D160" si="10">IF(B97="","",IF(AND(C97&gt;0,((1+$E$13/$E$15)*C97)&gt;=$E$16),$E$16,IF(C97&gt;0,(1+($E$13/$E$15))*C97,0)))</f>
        <v>674.19415676748497</v>
      </c>
      <c r="E97" s="31">
        <f t="shared" si="6"/>
        <v>0</v>
      </c>
      <c r="F97" s="31">
        <f t="shared" ref="F97:F160" si="11">IF(B97="","",D97-G97)</f>
        <v>157.80722501560444</v>
      </c>
      <c r="G97" s="31">
        <f t="shared" ref="G97:G160" si="12">IF(B97="","",IF(C97&gt;0,(C97*($E$13/$E$15)),0))</f>
        <v>516.38693175188052</v>
      </c>
      <c r="H97" s="58">
        <f t="shared" si="8"/>
        <v>150</v>
      </c>
      <c r="I97" s="58"/>
      <c r="J97" s="147">
        <f t="shared" si="7"/>
        <v>206246.96547573659</v>
      </c>
      <c r="K97" s="140"/>
    </row>
    <row r="98" spans="1:11" x14ac:dyDescent="0.2">
      <c r="A98" s="138"/>
      <c r="B98" s="55" t="str">
        <f t="shared" si="9"/>
        <v>67</v>
      </c>
      <c r="C98" s="31">
        <f t="shared" ref="C98:C161" si="13">IF(B98="","",IF(C97-E97-F97-H97-I97&gt;0,C97-E97-F97-H97-I97, 0))</f>
        <v>206246.96547573659</v>
      </c>
      <c r="D98" s="31">
        <f t="shared" si="10"/>
        <v>674.19415676748497</v>
      </c>
      <c r="E98" s="31">
        <f t="shared" ref="E98:E161" si="14">IF(B98="","",IF(VALUE(B98)=($E$19*$E$15),C98-F98-H98-I98,0))</f>
        <v>0</v>
      </c>
      <c r="F98" s="31">
        <f t="shared" si="11"/>
        <v>158.57674307814352</v>
      </c>
      <c r="G98" s="31">
        <f t="shared" si="12"/>
        <v>515.61741368934145</v>
      </c>
      <c r="H98" s="58">
        <f t="shared" si="8"/>
        <v>150</v>
      </c>
      <c r="I98" s="58"/>
      <c r="J98" s="147">
        <f t="shared" ref="J98:J161" si="15">IF(J97&lt;0.1,0,C98-E98-F98-H98-I98)</f>
        <v>205938.38873265844</v>
      </c>
      <c r="K98" s="140"/>
    </row>
    <row r="99" spans="1:11" x14ac:dyDescent="0.2">
      <c r="A99" s="138"/>
      <c r="B99" s="55" t="str">
        <f t="shared" si="9"/>
        <v>68</v>
      </c>
      <c r="C99" s="31">
        <f t="shared" si="13"/>
        <v>205938.38873265844</v>
      </c>
      <c r="D99" s="31">
        <f t="shared" si="10"/>
        <v>674.19415676748497</v>
      </c>
      <c r="E99" s="31">
        <f t="shared" si="14"/>
        <v>0</v>
      </c>
      <c r="F99" s="31">
        <f t="shared" si="11"/>
        <v>159.34818493583884</v>
      </c>
      <c r="G99" s="31">
        <f t="shared" si="12"/>
        <v>514.84597183164612</v>
      </c>
      <c r="H99" s="58">
        <f t="shared" si="8"/>
        <v>150</v>
      </c>
      <c r="I99" s="58"/>
      <c r="J99" s="147">
        <f t="shared" si="15"/>
        <v>205629.0405477226</v>
      </c>
      <c r="K99" s="140"/>
    </row>
    <row r="100" spans="1:11" x14ac:dyDescent="0.2">
      <c r="A100" s="138"/>
      <c r="B100" s="55" t="str">
        <f t="shared" si="9"/>
        <v>69</v>
      </c>
      <c r="C100" s="31">
        <f t="shared" si="13"/>
        <v>205629.0405477226</v>
      </c>
      <c r="D100" s="31">
        <f t="shared" si="10"/>
        <v>674.19415676748497</v>
      </c>
      <c r="E100" s="31">
        <f t="shared" si="14"/>
        <v>0</v>
      </c>
      <c r="F100" s="31">
        <f t="shared" si="11"/>
        <v>160.12155539817843</v>
      </c>
      <c r="G100" s="31">
        <f t="shared" si="12"/>
        <v>514.07260136930654</v>
      </c>
      <c r="H100" s="58">
        <f t="shared" si="8"/>
        <v>150</v>
      </c>
      <c r="I100" s="58"/>
      <c r="J100" s="147">
        <f t="shared" si="15"/>
        <v>205318.91899232441</v>
      </c>
      <c r="K100" s="140"/>
    </row>
    <row r="101" spans="1:11" x14ac:dyDescent="0.2">
      <c r="A101" s="138"/>
      <c r="B101" s="55" t="str">
        <f t="shared" si="9"/>
        <v>70</v>
      </c>
      <c r="C101" s="31">
        <f t="shared" si="13"/>
        <v>205318.91899232441</v>
      </c>
      <c r="D101" s="31">
        <f t="shared" si="10"/>
        <v>674.19415676748497</v>
      </c>
      <c r="E101" s="31">
        <f t="shared" si="14"/>
        <v>0</v>
      </c>
      <c r="F101" s="31">
        <f t="shared" si="11"/>
        <v>160.89685928667393</v>
      </c>
      <c r="G101" s="31">
        <f t="shared" si="12"/>
        <v>513.29729748081104</v>
      </c>
      <c r="H101" s="58">
        <f t="shared" si="8"/>
        <v>150</v>
      </c>
      <c r="I101" s="58"/>
      <c r="J101" s="147">
        <f t="shared" si="15"/>
        <v>205008.02213303774</v>
      </c>
      <c r="K101" s="140"/>
    </row>
    <row r="102" spans="1:11" x14ac:dyDescent="0.2">
      <c r="A102" s="138"/>
      <c r="B102" s="55" t="str">
        <f t="shared" si="9"/>
        <v>71</v>
      </c>
      <c r="C102" s="31">
        <f t="shared" si="13"/>
        <v>205008.02213303774</v>
      </c>
      <c r="D102" s="31">
        <f t="shared" si="10"/>
        <v>674.19415676748497</v>
      </c>
      <c r="E102" s="31">
        <f t="shared" si="14"/>
        <v>0</v>
      </c>
      <c r="F102" s="31">
        <f t="shared" si="11"/>
        <v>161.67410143489064</v>
      </c>
      <c r="G102" s="31">
        <f t="shared" si="12"/>
        <v>512.52005533259432</v>
      </c>
      <c r="H102" s="58">
        <f t="shared" si="8"/>
        <v>150</v>
      </c>
      <c r="I102" s="58"/>
      <c r="J102" s="147">
        <f t="shared" si="15"/>
        <v>204696.34803160286</v>
      </c>
      <c r="K102" s="140"/>
    </row>
    <row r="103" spans="1:11" x14ac:dyDescent="0.2">
      <c r="A103" s="138"/>
      <c r="B103" s="55" t="str">
        <f t="shared" si="9"/>
        <v>72</v>
      </c>
      <c r="C103" s="31">
        <f t="shared" si="13"/>
        <v>204696.34803160286</v>
      </c>
      <c r="D103" s="31">
        <f t="shared" si="10"/>
        <v>674.19415676748497</v>
      </c>
      <c r="E103" s="31">
        <f t="shared" si="14"/>
        <v>0</v>
      </c>
      <c r="F103" s="31">
        <f t="shared" si="11"/>
        <v>162.45328668847782</v>
      </c>
      <c r="G103" s="31">
        <f t="shared" si="12"/>
        <v>511.74087007900715</v>
      </c>
      <c r="H103" s="58">
        <f t="shared" si="8"/>
        <v>150</v>
      </c>
      <c r="I103" s="58"/>
      <c r="J103" s="147">
        <f t="shared" si="15"/>
        <v>204383.89474491437</v>
      </c>
      <c r="K103" s="140"/>
    </row>
    <row r="104" spans="1:11" x14ac:dyDescent="0.2">
      <c r="A104" s="138"/>
      <c r="B104" s="55" t="str">
        <f t="shared" si="9"/>
        <v>73</v>
      </c>
      <c r="C104" s="31">
        <f t="shared" si="13"/>
        <v>204383.89474491437</v>
      </c>
      <c r="D104" s="31">
        <f t="shared" si="10"/>
        <v>674.19415676748497</v>
      </c>
      <c r="E104" s="31">
        <f t="shared" si="14"/>
        <v>0</v>
      </c>
      <c r="F104" s="31">
        <f t="shared" si="11"/>
        <v>163.23441990519905</v>
      </c>
      <c r="G104" s="31">
        <f t="shared" si="12"/>
        <v>510.95973686228592</v>
      </c>
      <c r="H104" s="58">
        <f t="shared" si="8"/>
        <v>150</v>
      </c>
      <c r="I104" s="58"/>
      <c r="J104" s="147">
        <f t="shared" si="15"/>
        <v>204070.66032500917</v>
      </c>
      <c r="K104" s="140"/>
    </row>
    <row r="105" spans="1:11" x14ac:dyDescent="0.2">
      <c r="A105" s="138"/>
      <c r="B105" s="55" t="str">
        <f t="shared" si="9"/>
        <v>74</v>
      </c>
      <c r="C105" s="31">
        <f t="shared" si="13"/>
        <v>204070.66032500917</v>
      </c>
      <c r="D105" s="31">
        <f t="shared" si="10"/>
        <v>674.19415676748497</v>
      </c>
      <c r="E105" s="31">
        <f t="shared" si="14"/>
        <v>0</v>
      </c>
      <c r="F105" s="31">
        <f t="shared" si="11"/>
        <v>164.01750595496202</v>
      </c>
      <c r="G105" s="31">
        <f t="shared" si="12"/>
        <v>510.17665081252295</v>
      </c>
      <c r="H105" s="58">
        <f t="shared" si="8"/>
        <v>150</v>
      </c>
      <c r="I105" s="58"/>
      <c r="J105" s="147">
        <f t="shared" si="15"/>
        <v>203756.64281905422</v>
      </c>
      <c r="K105" s="140"/>
    </row>
    <row r="106" spans="1:11" x14ac:dyDescent="0.2">
      <c r="A106" s="138"/>
      <c r="B106" s="55" t="str">
        <f t="shared" si="9"/>
        <v>75</v>
      </c>
      <c r="C106" s="31">
        <f t="shared" si="13"/>
        <v>203756.64281905422</v>
      </c>
      <c r="D106" s="31">
        <f t="shared" si="10"/>
        <v>674.19415676748497</v>
      </c>
      <c r="E106" s="31">
        <f t="shared" si="14"/>
        <v>0</v>
      </c>
      <c r="F106" s="31">
        <f t="shared" si="11"/>
        <v>164.80254971984942</v>
      </c>
      <c r="G106" s="31">
        <f t="shared" si="12"/>
        <v>509.39160704763555</v>
      </c>
      <c r="H106" s="58">
        <f t="shared" si="8"/>
        <v>150</v>
      </c>
      <c r="I106" s="58"/>
      <c r="J106" s="147">
        <f t="shared" si="15"/>
        <v>203441.84026933438</v>
      </c>
      <c r="K106" s="140"/>
    </row>
    <row r="107" spans="1:11" x14ac:dyDescent="0.2">
      <c r="A107" s="138"/>
      <c r="B107" s="55" t="str">
        <f t="shared" si="9"/>
        <v>76</v>
      </c>
      <c r="C107" s="31">
        <f t="shared" si="13"/>
        <v>203441.84026933438</v>
      </c>
      <c r="D107" s="31">
        <f t="shared" si="10"/>
        <v>674.19415676748497</v>
      </c>
      <c r="E107" s="31">
        <f t="shared" si="14"/>
        <v>0</v>
      </c>
      <c r="F107" s="31">
        <f t="shared" si="11"/>
        <v>165.58955609414903</v>
      </c>
      <c r="G107" s="31">
        <f t="shared" si="12"/>
        <v>508.60460067333594</v>
      </c>
      <c r="H107" s="58">
        <f t="shared" si="8"/>
        <v>150</v>
      </c>
      <c r="I107" s="58"/>
      <c r="J107" s="147">
        <f t="shared" si="15"/>
        <v>203126.25071324024</v>
      </c>
      <c r="K107" s="140"/>
    </row>
    <row r="108" spans="1:11" x14ac:dyDescent="0.2">
      <c r="A108" s="138"/>
      <c r="B108" s="55" t="str">
        <f t="shared" si="9"/>
        <v>77</v>
      </c>
      <c r="C108" s="31">
        <f t="shared" si="13"/>
        <v>203126.25071324024</v>
      </c>
      <c r="D108" s="31">
        <f t="shared" si="10"/>
        <v>674.19415676748497</v>
      </c>
      <c r="E108" s="31">
        <f t="shared" si="14"/>
        <v>0</v>
      </c>
      <c r="F108" s="31">
        <f t="shared" si="11"/>
        <v>166.37852998438439</v>
      </c>
      <c r="G108" s="31">
        <f t="shared" si="12"/>
        <v>507.81562678310058</v>
      </c>
      <c r="H108" s="58">
        <f t="shared" si="8"/>
        <v>150</v>
      </c>
      <c r="I108" s="58"/>
      <c r="J108" s="147">
        <f t="shared" si="15"/>
        <v>202809.87218325585</v>
      </c>
      <c r="K108" s="140"/>
    </row>
    <row r="109" spans="1:11" x14ac:dyDescent="0.2">
      <c r="A109" s="138"/>
      <c r="B109" s="55" t="str">
        <f t="shared" si="9"/>
        <v>78</v>
      </c>
      <c r="C109" s="31">
        <f t="shared" si="13"/>
        <v>202809.87218325585</v>
      </c>
      <c r="D109" s="31">
        <f t="shared" si="10"/>
        <v>674.19415676748497</v>
      </c>
      <c r="E109" s="31">
        <f t="shared" si="14"/>
        <v>0</v>
      </c>
      <c r="F109" s="31">
        <f t="shared" si="11"/>
        <v>167.16947630934533</v>
      </c>
      <c r="G109" s="31">
        <f t="shared" si="12"/>
        <v>507.02468045813964</v>
      </c>
      <c r="H109" s="58">
        <f t="shared" si="8"/>
        <v>150</v>
      </c>
      <c r="I109" s="58"/>
      <c r="J109" s="147">
        <f t="shared" si="15"/>
        <v>202492.7027069465</v>
      </c>
      <c r="K109" s="140"/>
    </row>
    <row r="110" spans="1:11" x14ac:dyDescent="0.2">
      <c r="A110" s="138"/>
      <c r="B110" s="55" t="str">
        <f t="shared" si="9"/>
        <v>79</v>
      </c>
      <c r="C110" s="31">
        <f t="shared" si="13"/>
        <v>202492.7027069465</v>
      </c>
      <c r="D110" s="31">
        <f t="shared" si="10"/>
        <v>674.19415676748497</v>
      </c>
      <c r="E110" s="31">
        <f t="shared" si="14"/>
        <v>0</v>
      </c>
      <c r="F110" s="31">
        <f t="shared" si="11"/>
        <v>167.96240000011869</v>
      </c>
      <c r="G110" s="31">
        <f t="shared" si="12"/>
        <v>506.23175676736628</v>
      </c>
      <c r="H110" s="58">
        <f t="shared" si="8"/>
        <v>150</v>
      </c>
      <c r="I110" s="58"/>
      <c r="J110" s="147">
        <f t="shared" si="15"/>
        <v>202174.74030694639</v>
      </c>
      <c r="K110" s="140"/>
    </row>
    <row r="111" spans="1:11" x14ac:dyDescent="0.2">
      <c r="A111" s="138"/>
      <c r="B111" s="55" t="str">
        <f t="shared" si="9"/>
        <v>80</v>
      </c>
      <c r="C111" s="31">
        <f t="shared" si="13"/>
        <v>202174.74030694639</v>
      </c>
      <c r="D111" s="31">
        <f t="shared" si="10"/>
        <v>674.19415676748497</v>
      </c>
      <c r="E111" s="31">
        <f t="shared" si="14"/>
        <v>0</v>
      </c>
      <c r="F111" s="31">
        <f t="shared" si="11"/>
        <v>168.757306000119</v>
      </c>
      <c r="G111" s="31">
        <f t="shared" si="12"/>
        <v>505.43685076736597</v>
      </c>
      <c r="H111" s="58">
        <f t="shared" si="8"/>
        <v>150</v>
      </c>
      <c r="I111" s="58"/>
      <c r="J111" s="147">
        <f t="shared" si="15"/>
        <v>201855.98300094626</v>
      </c>
      <c r="K111" s="140"/>
    </row>
    <row r="112" spans="1:11" x14ac:dyDescent="0.2">
      <c r="A112" s="138"/>
      <c r="B112" s="55" t="str">
        <f t="shared" si="9"/>
        <v>81</v>
      </c>
      <c r="C112" s="31">
        <f t="shared" si="13"/>
        <v>201855.98300094626</v>
      </c>
      <c r="D112" s="31">
        <f t="shared" si="10"/>
        <v>674.19415676748497</v>
      </c>
      <c r="E112" s="31">
        <f t="shared" si="14"/>
        <v>0</v>
      </c>
      <c r="F112" s="31">
        <f t="shared" si="11"/>
        <v>169.55419926511928</v>
      </c>
      <c r="G112" s="31">
        <f t="shared" si="12"/>
        <v>504.63995750236569</v>
      </c>
      <c r="H112" s="58">
        <f t="shared" si="8"/>
        <v>150</v>
      </c>
      <c r="I112" s="58"/>
      <c r="J112" s="147">
        <f t="shared" si="15"/>
        <v>201536.42880168115</v>
      </c>
      <c r="K112" s="140"/>
    </row>
    <row r="113" spans="1:11" x14ac:dyDescent="0.2">
      <c r="A113" s="138"/>
      <c r="B113" s="55" t="str">
        <f t="shared" si="9"/>
        <v>82</v>
      </c>
      <c r="C113" s="31">
        <f t="shared" si="13"/>
        <v>201536.42880168115</v>
      </c>
      <c r="D113" s="31">
        <f t="shared" si="10"/>
        <v>674.19415676748497</v>
      </c>
      <c r="E113" s="31">
        <f t="shared" si="14"/>
        <v>0</v>
      </c>
      <c r="F113" s="31">
        <f t="shared" si="11"/>
        <v>170.35308476328208</v>
      </c>
      <c r="G113" s="31">
        <f t="shared" si="12"/>
        <v>503.84107200420289</v>
      </c>
      <c r="H113" s="58">
        <f t="shared" si="8"/>
        <v>150</v>
      </c>
      <c r="I113" s="58"/>
      <c r="J113" s="147">
        <f t="shared" si="15"/>
        <v>201216.07571691787</v>
      </c>
      <c r="K113" s="140"/>
    </row>
    <row r="114" spans="1:11" x14ac:dyDescent="0.2">
      <c r="A114" s="138"/>
      <c r="B114" s="55" t="str">
        <f t="shared" si="9"/>
        <v>83</v>
      </c>
      <c r="C114" s="31">
        <f t="shared" si="13"/>
        <v>201216.07571691787</v>
      </c>
      <c r="D114" s="31">
        <f t="shared" si="10"/>
        <v>674.19415676748497</v>
      </c>
      <c r="E114" s="31">
        <f t="shared" si="14"/>
        <v>0</v>
      </c>
      <c r="F114" s="31">
        <f t="shared" si="11"/>
        <v>171.15396747519031</v>
      </c>
      <c r="G114" s="31">
        <f t="shared" si="12"/>
        <v>503.04018929229466</v>
      </c>
      <c r="H114" s="58">
        <f t="shared" si="8"/>
        <v>150</v>
      </c>
      <c r="I114" s="58"/>
      <c r="J114" s="147">
        <f t="shared" si="15"/>
        <v>200894.92174944267</v>
      </c>
      <c r="K114" s="140"/>
    </row>
    <row r="115" spans="1:11" x14ac:dyDescent="0.2">
      <c r="A115" s="138"/>
      <c r="B115" s="55" t="str">
        <f t="shared" si="9"/>
        <v>84</v>
      </c>
      <c r="C115" s="31">
        <f t="shared" si="13"/>
        <v>200894.92174944267</v>
      </c>
      <c r="D115" s="31">
        <f t="shared" si="10"/>
        <v>674.19415676748497</v>
      </c>
      <c r="E115" s="31">
        <f t="shared" si="14"/>
        <v>0</v>
      </c>
      <c r="F115" s="31">
        <f t="shared" si="11"/>
        <v>171.95685239387831</v>
      </c>
      <c r="G115" s="31">
        <f t="shared" si="12"/>
        <v>502.23730437360666</v>
      </c>
      <c r="H115" s="58">
        <f t="shared" si="8"/>
        <v>150</v>
      </c>
      <c r="I115" s="58"/>
      <c r="J115" s="147">
        <f t="shared" si="15"/>
        <v>200572.96489704881</v>
      </c>
      <c r="K115" s="140"/>
    </row>
    <row r="116" spans="1:11" x14ac:dyDescent="0.2">
      <c r="A116" s="138"/>
      <c r="B116" s="55" t="str">
        <f t="shared" si="9"/>
        <v>85</v>
      </c>
      <c r="C116" s="31">
        <f t="shared" si="13"/>
        <v>200572.96489704881</v>
      </c>
      <c r="D116" s="31">
        <f t="shared" si="10"/>
        <v>674.19415676748497</v>
      </c>
      <c r="E116" s="31">
        <f t="shared" si="14"/>
        <v>0</v>
      </c>
      <c r="F116" s="31">
        <f t="shared" si="11"/>
        <v>172.76174452486293</v>
      </c>
      <c r="G116" s="31">
        <f t="shared" si="12"/>
        <v>501.43241224262204</v>
      </c>
      <c r="H116" s="58">
        <f t="shared" si="8"/>
        <v>150</v>
      </c>
      <c r="I116" s="58"/>
      <c r="J116" s="147">
        <f t="shared" si="15"/>
        <v>200250.20315252393</v>
      </c>
      <c r="K116" s="140"/>
    </row>
    <row r="117" spans="1:11" x14ac:dyDescent="0.2">
      <c r="A117" s="138"/>
      <c r="B117" s="55" t="str">
        <f t="shared" si="9"/>
        <v>86</v>
      </c>
      <c r="C117" s="31">
        <f t="shared" si="13"/>
        <v>200250.20315252393</v>
      </c>
      <c r="D117" s="31">
        <f t="shared" si="10"/>
        <v>674.19415676748497</v>
      </c>
      <c r="E117" s="31">
        <f t="shared" si="14"/>
        <v>0</v>
      </c>
      <c r="F117" s="31">
        <f t="shared" si="11"/>
        <v>173.56864888617514</v>
      </c>
      <c r="G117" s="31">
        <f t="shared" si="12"/>
        <v>500.62550788130983</v>
      </c>
      <c r="H117" s="58">
        <f t="shared" si="8"/>
        <v>150</v>
      </c>
      <c r="I117" s="58"/>
      <c r="J117" s="147">
        <f t="shared" si="15"/>
        <v>199926.63450363776</v>
      </c>
      <c r="K117" s="140"/>
    </row>
    <row r="118" spans="1:11" x14ac:dyDescent="0.2">
      <c r="A118" s="138"/>
      <c r="B118" s="55" t="str">
        <f t="shared" si="9"/>
        <v>87</v>
      </c>
      <c r="C118" s="31">
        <f t="shared" si="13"/>
        <v>199926.63450363776</v>
      </c>
      <c r="D118" s="31">
        <f t="shared" si="10"/>
        <v>674.19415676748497</v>
      </c>
      <c r="E118" s="31">
        <f t="shared" si="14"/>
        <v>0</v>
      </c>
      <c r="F118" s="31">
        <f t="shared" si="11"/>
        <v>174.37757050839053</v>
      </c>
      <c r="G118" s="31">
        <f t="shared" si="12"/>
        <v>499.81658625909444</v>
      </c>
      <c r="H118" s="58">
        <f t="shared" si="8"/>
        <v>150</v>
      </c>
      <c r="I118" s="58"/>
      <c r="J118" s="147">
        <f t="shared" si="15"/>
        <v>199602.25693312936</v>
      </c>
      <c r="K118" s="140"/>
    </row>
    <row r="119" spans="1:11" x14ac:dyDescent="0.2">
      <c r="A119" s="138"/>
      <c r="B119" s="55" t="str">
        <f t="shared" si="9"/>
        <v>88</v>
      </c>
      <c r="C119" s="31">
        <f t="shared" si="13"/>
        <v>199602.25693312936</v>
      </c>
      <c r="D119" s="31">
        <f t="shared" si="10"/>
        <v>674.19415676748497</v>
      </c>
      <c r="E119" s="31">
        <f t="shared" si="14"/>
        <v>0</v>
      </c>
      <c r="F119" s="31">
        <f t="shared" si="11"/>
        <v>175.18851443466156</v>
      </c>
      <c r="G119" s="31">
        <f t="shared" si="12"/>
        <v>499.00564233282341</v>
      </c>
      <c r="H119" s="58">
        <f t="shared" si="8"/>
        <v>150</v>
      </c>
      <c r="I119" s="58"/>
      <c r="J119" s="147">
        <f t="shared" si="15"/>
        <v>199277.06841869469</v>
      </c>
      <c r="K119" s="140"/>
    </row>
    <row r="120" spans="1:11" x14ac:dyDescent="0.2">
      <c r="A120" s="138"/>
      <c r="B120" s="55" t="str">
        <f t="shared" si="9"/>
        <v>89</v>
      </c>
      <c r="C120" s="31">
        <f t="shared" si="13"/>
        <v>199277.06841869469</v>
      </c>
      <c r="D120" s="31">
        <f t="shared" si="10"/>
        <v>674.19415676748497</v>
      </c>
      <c r="E120" s="31">
        <f t="shared" si="14"/>
        <v>0</v>
      </c>
      <c r="F120" s="31">
        <f t="shared" si="11"/>
        <v>176.00148572074824</v>
      </c>
      <c r="G120" s="31">
        <f t="shared" si="12"/>
        <v>498.19267104673673</v>
      </c>
      <c r="H120" s="58">
        <f t="shared" si="8"/>
        <v>150</v>
      </c>
      <c r="I120" s="58"/>
      <c r="J120" s="147">
        <f t="shared" si="15"/>
        <v>198951.06693297395</v>
      </c>
      <c r="K120" s="140"/>
    </row>
    <row r="121" spans="1:11" x14ac:dyDescent="0.2">
      <c r="A121" s="138"/>
      <c r="B121" s="55" t="str">
        <f t="shared" si="9"/>
        <v>90</v>
      </c>
      <c r="C121" s="31">
        <f t="shared" si="13"/>
        <v>198951.06693297395</v>
      </c>
      <c r="D121" s="31">
        <f t="shared" si="10"/>
        <v>674.19415676748497</v>
      </c>
      <c r="E121" s="31">
        <f t="shared" si="14"/>
        <v>0</v>
      </c>
      <c r="F121" s="31">
        <f t="shared" si="11"/>
        <v>176.81648943505007</v>
      </c>
      <c r="G121" s="31">
        <f t="shared" si="12"/>
        <v>497.3776673324349</v>
      </c>
      <c r="H121" s="58">
        <f t="shared" si="8"/>
        <v>150</v>
      </c>
      <c r="I121" s="58"/>
      <c r="J121" s="147">
        <f t="shared" si="15"/>
        <v>198624.25044353888</v>
      </c>
      <c r="K121" s="140"/>
    </row>
    <row r="122" spans="1:11" x14ac:dyDescent="0.2">
      <c r="A122" s="138"/>
      <c r="B122" s="55" t="str">
        <f t="shared" si="9"/>
        <v>91</v>
      </c>
      <c r="C122" s="31">
        <f t="shared" si="13"/>
        <v>198624.25044353888</v>
      </c>
      <c r="D122" s="31">
        <f t="shared" si="10"/>
        <v>674.19415676748497</v>
      </c>
      <c r="E122" s="31">
        <f t="shared" si="14"/>
        <v>0</v>
      </c>
      <c r="F122" s="31">
        <f t="shared" si="11"/>
        <v>177.63353065863777</v>
      </c>
      <c r="G122" s="31">
        <f t="shared" si="12"/>
        <v>496.5606261088472</v>
      </c>
      <c r="H122" s="58">
        <f t="shared" si="8"/>
        <v>150</v>
      </c>
      <c r="I122" s="58"/>
      <c r="J122" s="147">
        <f t="shared" si="15"/>
        <v>198296.61691288024</v>
      </c>
      <c r="K122" s="140"/>
    </row>
    <row r="123" spans="1:11" x14ac:dyDescent="0.2">
      <c r="A123" s="138"/>
      <c r="B123" s="55" t="str">
        <f t="shared" si="9"/>
        <v>92</v>
      </c>
      <c r="C123" s="31">
        <f t="shared" si="13"/>
        <v>198296.61691288024</v>
      </c>
      <c r="D123" s="31">
        <f t="shared" si="10"/>
        <v>674.19415676748497</v>
      </c>
      <c r="E123" s="31">
        <f t="shared" si="14"/>
        <v>0</v>
      </c>
      <c r="F123" s="31">
        <f t="shared" si="11"/>
        <v>178.45261448528436</v>
      </c>
      <c r="G123" s="31">
        <f t="shared" si="12"/>
        <v>495.74154228220061</v>
      </c>
      <c r="H123" s="58">
        <f t="shared" si="8"/>
        <v>150</v>
      </c>
      <c r="I123" s="58"/>
      <c r="J123" s="147">
        <f t="shared" si="15"/>
        <v>197968.16429839496</v>
      </c>
      <c r="K123" s="140"/>
    </row>
    <row r="124" spans="1:11" x14ac:dyDescent="0.2">
      <c r="A124" s="138"/>
      <c r="B124" s="55" t="str">
        <f t="shared" si="9"/>
        <v>93</v>
      </c>
      <c r="C124" s="31">
        <f t="shared" si="13"/>
        <v>197968.16429839496</v>
      </c>
      <c r="D124" s="31">
        <f t="shared" si="10"/>
        <v>674.19415676748497</v>
      </c>
      <c r="E124" s="31">
        <f t="shared" si="14"/>
        <v>0</v>
      </c>
      <c r="F124" s="31">
        <f t="shared" si="11"/>
        <v>179.27374602149757</v>
      </c>
      <c r="G124" s="31">
        <f t="shared" si="12"/>
        <v>494.9204107459874</v>
      </c>
      <c r="H124" s="58">
        <f t="shared" si="8"/>
        <v>150</v>
      </c>
      <c r="I124" s="58"/>
      <c r="J124" s="147">
        <f t="shared" si="15"/>
        <v>197638.89055237346</v>
      </c>
      <c r="K124" s="140"/>
    </row>
    <row r="125" spans="1:11" x14ac:dyDescent="0.2">
      <c r="A125" s="138"/>
      <c r="B125" s="55" t="str">
        <f t="shared" si="9"/>
        <v>94</v>
      </c>
      <c r="C125" s="31">
        <f t="shared" si="13"/>
        <v>197638.89055237346</v>
      </c>
      <c r="D125" s="31">
        <f t="shared" si="10"/>
        <v>674.19415676748497</v>
      </c>
      <c r="E125" s="31">
        <f t="shared" si="14"/>
        <v>0</v>
      </c>
      <c r="F125" s="31">
        <f t="shared" si="11"/>
        <v>180.09693038655132</v>
      </c>
      <c r="G125" s="31">
        <f t="shared" si="12"/>
        <v>494.09722638093365</v>
      </c>
      <c r="H125" s="58">
        <f t="shared" si="8"/>
        <v>150</v>
      </c>
      <c r="I125" s="58"/>
      <c r="J125" s="147">
        <f t="shared" si="15"/>
        <v>197308.7936219869</v>
      </c>
      <c r="K125" s="140"/>
    </row>
    <row r="126" spans="1:11" x14ac:dyDescent="0.2">
      <c r="A126" s="138"/>
      <c r="B126" s="55" t="str">
        <f t="shared" si="9"/>
        <v>95</v>
      </c>
      <c r="C126" s="31">
        <f t="shared" si="13"/>
        <v>197308.7936219869</v>
      </c>
      <c r="D126" s="31">
        <f t="shared" si="10"/>
        <v>674.19415676748497</v>
      </c>
      <c r="E126" s="31">
        <f t="shared" si="14"/>
        <v>0</v>
      </c>
      <c r="F126" s="31">
        <f t="shared" si="11"/>
        <v>180.92217271251769</v>
      </c>
      <c r="G126" s="31">
        <f t="shared" si="12"/>
        <v>493.27198405496728</v>
      </c>
      <c r="H126" s="58">
        <f t="shared" si="8"/>
        <v>150</v>
      </c>
      <c r="I126" s="58"/>
      <c r="J126" s="147">
        <f t="shared" si="15"/>
        <v>196977.87144927439</v>
      </c>
      <c r="K126" s="140"/>
    </row>
    <row r="127" spans="1:11" x14ac:dyDescent="0.2">
      <c r="A127" s="138"/>
      <c r="B127" s="55" t="str">
        <f t="shared" si="9"/>
        <v>96</v>
      </c>
      <c r="C127" s="31">
        <f t="shared" si="13"/>
        <v>196977.87144927439</v>
      </c>
      <c r="D127" s="31">
        <f t="shared" si="10"/>
        <v>674.19415676748497</v>
      </c>
      <c r="E127" s="31">
        <f t="shared" si="14"/>
        <v>0</v>
      </c>
      <c r="F127" s="31">
        <f t="shared" si="11"/>
        <v>181.74947814429896</v>
      </c>
      <c r="G127" s="31">
        <f t="shared" si="12"/>
        <v>492.44467862318601</v>
      </c>
      <c r="H127" s="58">
        <f t="shared" si="8"/>
        <v>150</v>
      </c>
      <c r="I127" s="58"/>
      <c r="J127" s="147">
        <f t="shared" si="15"/>
        <v>196646.12197113008</v>
      </c>
      <c r="K127" s="140"/>
    </row>
    <row r="128" spans="1:11" x14ac:dyDescent="0.2">
      <c r="A128" s="138"/>
      <c r="B128" s="55" t="str">
        <f t="shared" si="9"/>
        <v>97</v>
      </c>
      <c r="C128" s="31">
        <f t="shared" si="13"/>
        <v>196646.12197113008</v>
      </c>
      <c r="D128" s="31">
        <f t="shared" si="10"/>
        <v>674.19415676748497</v>
      </c>
      <c r="E128" s="31">
        <f t="shared" si="14"/>
        <v>0</v>
      </c>
      <c r="F128" s="31">
        <f t="shared" si="11"/>
        <v>182.57885183965976</v>
      </c>
      <c r="G128" s="31">
        <f t="shared" si="12"/>
        <v>491.61530492782521</v>
      </c>
      <c r="H128" s="58">
        <f t="shared" si="8"/>
        <v>150</v>
      </c>
      <c r="I128" s="58"/>
      <c r="J128" s="147">
        <f t="shared" si="15"/>
        <v>196313.54311929041</v>
      </c>
      <c r="K128" s="140"/>
    </row>
    <row r="129" spans="1:11" x14ac:dyDescent="0.2">
      <c r="A129" s="138"/>
      <c r="B129" s="55" t="str">
        <f t="shared" si="9"/>
        <v>98</v>
      </c>
      <c r="C129" s="31">
        <f t="shared" si="13"/>
        <v>196313.54311929041</v>
      </c>
      <c r="D129" s="31">
        <f t="shared" si="10"/>
        <v>674.19415676748497</v>
      </c>
      <c r="E129" s="31">
        <f t="shared" si="14"/>
        <v>0</v>
      </c>
      <c r="F129" s="31">
        <f t="shared" si="11"/>
        <v>183.41029896925892</v>
      </c>
      <c r="G129" s="31">
        <f t="shared" si="12"/>
        <v>490.78385779822605</v>
      </c>
      <c r="H129" s="58">
        <f t="shared" si="8"/>
        <v>150</v>
      </c>
      <c r="I129" s="58"/>
      <c r="J129" s="147">
        <f t="shared" si="15"/>
        <v>195980.13282032116</v>
      </c>
      <c r="K129" s="140"/>
    </row>
    <row r="130" spans="1:11" x14ac:dyDescent="0.2">
      <c r="A130" s="138"/>
      <c r="B130" s="55" t="str">
        <f t="shared" si="9"/>
        <v>99</v>
      </c>
      <c r="C130" s="31">
        <f t="shared" si="13"/>
        <v>195980.13282032116</v>
      </c>
      <c r="D130" s="31">
        <f t="shared" si="10"/>
        <v>674.19415676748497</v>
      </c>
      <c r="E130" s="31">
        <f t="shared" si="14"/>
        <v>0</v>
      </c>
      <c r="F130" s="31">
        <f t="shared" si="11"/>
        <v>184.24382471668207</v>
      </c>
      <c r="G130" s="31">
        <f t="shared" si="12"/>
        <v>489.9503320508029</v>
      </c>
      <c r="H130" s="58">
        <f t="shared" si="8"/>
        <v>150</v>
      </c>
      <c r="I130" s="58"/>
      <c r="J130" s="147">
        <f t="shared" si="15"/>
        <v>195645.88899560447</v>
      </c>
      <c r="K130" s="140"/>
    </row>
    <row r="131" spans="1:11" x14ac:dyDescent="0.2">
      <c r="A131" s="138"/>
      <c r="B131" s="55" t="str">
        <f t="shared" si="9"/>
        <v>100</v>
      </c>
      <c r="C131" s="31">
        <f t="shared" si="13"/>
        <v>195645.88899560447</v>
      </c>
      <c r="D131" s="31">
        <f t="shared" si="10"/>
        <v>674.19415676748497</v>
      </c>
      <c r="E131" s="31">
        <f t="shared" si="14"/>
        <v>0</v>
      </c>
      <c r="F131" s="31">
        <f t="shared" si="11"/>
        <v>185.0794342784738</v>
      </c>
      <c r="G131" s="31">
        <f t="shared" si="12"/>
        <v>489.11472248901117</v>
      </c>
      <c r="H131" s="58">
        <f t="shared" si="8"/>
        <v>150</v>
      </c>
      <c r="I131" s="58"/>
      <c r="J131" s="147">
        <f t="shared" si="15"/>
        <v>195310.80956132599</v>
      </c>
      <c r="K131" s="140"/>
    </row>
    <row r="132" spans="1:11" x14ac:dyDescent="0.2">
      <c r="A132" s="138"/>
      <c r="B132" s="55" t="str">
        <f t="shared" si="9"/>
        <v>101</v>
      </c>
      <c r="C132" s="31">
        <f t="shared" si="13"/>
        <v>195310.80956132599</v>
      </c>
      <c r="D132" s="31">
        <f t="shared" si="10"/>
        <v>674.19415676748497</v>
      </c>
      <c r="E132" s="31">
        <f t="shared" si="14"/>
        <v>0</v>
      </c>
      <c r="F132" s="31">
        <f t="shared" si="11"/>
        <v>185.91713286416996</v>
      </c>
      <c r="G132" s="31">
        <f t="shared" si="12"/>
        <v>488.27702390331501</v>
      </c>
      <c r="H132" s="58">
        <f t="shared" si="8"/>
        <v>150</v>
      </c>
      <c r="I132" s="58"/>
      <c r="J132" s="147">
        <f t="shared" si="15"/>
        <v>194974.89242846181</v>
      </c>
      <c r="K132" s="140"/>
    </row>
    <row r="133" spans="1:11" x14ac:dyDescent="0.2">
      <c r="A133" s="138"/>
      <c r="B133" s="55" t="str">
        <f t="shared" si="9"/>
        <v>102</v>
      </c>
      <c r="C133" s="31">
        <f t="shared" si="13"/>
        <v>194974.89242846181</v>
      </c>
      <c r="D133" s="31">
        <f t="shared" si="10"/>
        <v>674.19415676748497</v>
      </c>
      <c r="E133" s="31">
        <f t="shared" si="14"/>
        <v>0</v>
      </c>
      <c r="F133" s="31">
        <f t="shared" si="11"/>
        <v>186.75692569633043</v>
      </c>
      <c r="G133" s="31">
        <f t="shared" si="12"/>
        <v>487.43723107115454</v>
      </c>
      <c r="H133" s="58">
        <f t="shared" si="8"/>
        <v>150</v>
      </c>
      <c r="I133" s="58"/>
      <c r="J133" s="147">
        <f t="shared" si="15"/>
        <v>194638.13550276548</v>
      </c>
      <c r="K133" s="140"/>
    </row>
    <row r="134" spans="1:11" x14ac:dyDescent="0.2">
      <c r="A134" s="138"/>
      <c r="B134" s="55" t="str">
        <f t="shared" si="9"/>
        <v>103</v>
      </c>
      <c r="C134" s="31">
        <f t="shared" si="13"/>
        <v>194638.13550276548</v>
      </c>
      <c r="D134" s="31">
        <f t="shared" si="10"/>
        <v>674.19415676748497</v>
      </c>
      <c r="E134" s="31">
        <f t="shared" si="14"/>
        <v>0</v>
      </c>
      <c r="F134" s="31">
        <f t="shared" si="11"/>
        <v>187.59881801057128</v>
      </c>
      <c r="G134" s="31">
        <f t="shared" si="12"/>
        <v>486.59533875691369</v>
      </c>
      <c r="H134" s="58">
        <f t="shared" si="8"/>
        <v>150</v>
      </c>
      <c r="I134" s="58"/>
      <c r="J134" s="147">
        <f t="shared" si="15"/>
        <v>194300.53668475492</v>
      </c>
      <c r="K134" s="140"/>
    </row>
    <row r="135" spans="1:11" x14ac:dyDescent="0.2">
      <c r="A135" s="138"/>
      <c r="B135" s="55" t="str">
        <f t="shared" si="9"/>
        <v>104</v>
      </c>
      <c r="C135" s="31">
        <f t="shared" si="13"/>
        <v>194300.53668475492</v>
      </c>
      <c r="D135" s="31">
        <f t="shared" si="10"/>
        <v>674.19415676748497</v>
      </c>
      <c r="E135" s="31">
        <f t="shared" si="14"/>
        <v>0</v>
      </c>
      <c r="F135" s="31">
        <f t="shared" si="11"/>
        <v>188.44281505559769</v>
      </c>
      <c r="G135" s="31">
        <f t="shared" si="12"/>
        <v>485.75134171188728</v>
      </c>
      <c r="H135" s="58">
        <f t="shared" si="8"/>
        <v>150</v>
      </c>
      <c r="I135" s="58"/>
      <c r="J135" s="147">
        <f t="shared" si="15"/>
        <v>193962.09386969931</v>
      </c>
      <c r="K135" s="140"/>
    </row>
    <row r="136" spans="1:11" x14ac:dyDescent="0.2">
      <c r="A136" s="138"/>
      <c r="B136" s="55" t="str">
        <f t="shared" si="9"/>
        <v>105</v>
      </c>
      <c r="C136" s="31">
        <f t="shared" si="13"/>
        <v>193962.09386969931</v>
      </c>
      <c r="D136" s="31">
        <f t="shared" si="10"/>
        <v>674.19415676748497</v>
      </c>
      <c r="E136" s="31">
        <f t="shared" si="14"/>
        <v>0</v>
      </c>
      <c r="F136" s="31">
        <f t="shared" si="11"/>
        <v>189.28892209323669</v>
      </c>
      <c r="G136" s="31">
        <f t="shared" si="12"/>
        <v>484.90523467424828</v>
      </c>
      <c r="H136" s="58">
        <f t="shared" si="8"/>
        <v>150</v>
      </c>
      <c r="I136" s="58"/>
      <c r="J136" s="147">
        <f t="shared" si="15"/>
        <v>193622.80494760608</v>
      </c>
      <c r="K136" s="140"/>
    </row>
    <row r="137" spans="1:11" x14ac:dyDescent="0.2">
      <c r="A137" s="138"/>
      <c r="B137" s="55" t="str">
        <f t="shared" si="9"/>
        <v>106</v>
      </c>
      <c r="C137" s="31">
        <f t="shared" si="13"/>
        <v>193622.80494760608</v>
      </c>
      <c r="D137" s="31">
        <f t="shared" si="10"/>
        <v>674.19415676748497</v>
      </c>
      <c r="E137" s="31">
        <f t="shared" si="14"/>
        <v>0</v>
      </c>
      <c r="F137" s="31">
        <f t="shared" si="11"/>
        <v>190.13714439846973</v>
      </c>
      <c r="G137" s="31">
        <f t="shared" si="12"/>
        <v>484.05701236901524</v>
      </c>
      <c r="H137" s="58">
        <f t="shared" si="8"/>
        <v>150</v>
      </c>
      <c r="I137" s="58"/>
      <c r="J137" s="147">
        <f t="shared" si="15"/>
        <v>193282.66780320762</v>
      </c>
      <c r="K137" s="140"/>
    </row>
    <row r="138" spans="1:11" x14ac:dyDescent="0.2">
      <c r="A138" s="138"/>
      <c r="B138" s="55" t="str">
        <f t="shared" si="9"/>
        <v>107</v>
      </c>
      <c r="C138" s="31">
        <f t="shared" si="13"/>
        <v>193282.66780320762</v>
      </c>
      <c r="D138" s="31">
        <f t="shared" si="10"/>
        <v>674.19415676748497</v>
      </c>
      <c r="E138" s="31">
        <f t="shared" si="14"/>
        <v>0</v>
      </c>
      <c r="F138" s="31">
        <f t="shared" si="11"/>
        <v>190.98748725946592</v>
      </c>
      <c r="G138" s="31">
        <f t="shared" si="12"/>
        <v>483.20666950801905</v>
      </c>
      <c r="H138" s="58">
        <f t="shared" si="8"/>
        <v>150</v>
      </c>
      <c r="I138" s="58"/>
      <c r="J138" s="147">
        <f t="shared" si="15"/>
        <v>192941.68031594815</v>
      </c>
      <c r="K138" s="140"/>
    </row>
    <row r="139" spans="1:11" x14ac:dyDescent="0.2">
      <c r="A139" s="138"/>
      <c r="B139" s="55" t="str">
        <f t="shared" si="9"/>
        <v>108</v>
      </c>
      <c r="C139" s="31">
        <f t="shared" si="13"/>
        <v>192941.68031594815</v>
      </c>
      <c r="D139" s="31">
        <f t="shared" si="10"/>
        <v>674.19415676748497</v>
      </c>
      <c r="E139" s="31">
        <f t="shared" si="14"/>
        <v>0</v>
      </c>
      <c r="F139" s="31">
        <f t="shared" si="11"/>
        <v>191.83995597761458</v>
      </c>
      <c r="G139" s="31">
        <f t="shared" si="12"/>
        <v>482.35420078987039</v>
      </c>
      <c r="H139" s="58">
        <f t="shared" si="8"/>
        <v>150</v>
      </c>
      <c r="I139" s="58"/>
      <c r="J139" s="147">
        <f t="shared" si="15"/>
        <v>192599.84035997055</v>
      </c>
      <c r="K139" s="140"/>
    </row>
    <row r="140" spans="1:11" x14ac:dyDescent="0.2">
      <c r="A140" s="138"/>
      <c r="B140" s="55" t="str">
        <f t="shared" si="9"/>
        <v>109</v>
      </c>
      <c r="C140" s="31">
        <f t="shared" si="13"/>
        <v>192599.84035997055</v>
      </c>
      <c r="D140" s="31">
        <f t="shared" si="10"/>
        <v>674.19415676748497</v>
      </c>
      <c r="E140" s="31">
        <f t="shared" si="14"/>
        <v>0</v>
      </c>
      <c r="F140" s="31">
        <f t="shared" si="11"/>
        <v>192.69455586755856</v>
      </c>
      <c r="G140" s="31">
        <f t="shared" si="12"/>
        <v>481.49960089992641</v>
      </c>
      <c r="H140" s="58">
        <f t="shared" si="8"/>
        <v>150</v>
      </c>
      <c r="I140" s="58"/>
      <c r="J140" s="147">
        <f t="shared" si="15"/>
        <v>192257.145804103</v>
      </c>
      <c r="K140" s="140"/>
    </row>
    <row r="141" spans="1:11" x14ac:dyDescent="0.2">
      <c r="A141" s="138"/>
      <c r="B141" s="55" t="str">
        <f t="shared" si="9"/>
        <v>110</v>
      </c>
      <c r="C141" s="31">
        <f t="shared" si="13"/>
        <v>192257.145804103</v>
      </c>
      <c r="D141" s="31">
        <f t="shared" si="10"/>
        <v>674.19415676748497</v>
      </c>
      <c r="E141" s="31">
        <f t="shared" si="14"/>
        <v>0</v>
      </c>
      <c r="F141" s="31">
        <f t="shared" si="11"/>
        <v>193.55129225722749</v>
      </c>
      <c r="G141" s="31">
        <f t="shared" si="12"/>
        <v>480.64286451025748</v>
      </c>
      <c r="H141" s="58">
        <f t="shared" si="8"/>
        <v>150</v>
      </c>
      <c r="I141" s="58"/>
      <c r="J141" s="147">
        <f t="shared" si="15"/>
        <v>191913.59451184576</v>
      </c>
      <c r="K141" s="140"/>
    </row>
    <row r="142" spans="1:11" x14ac:dyDescent="0.2">
      <c r="A142" s="138"/>
      <c r="B142" s="55" t="str">
        <f t="shared" si="9"/>
        <v>111</v>
      </c>
      <c r="C142" s="31">
        <f t="shared" si="13"/>
        <v>191913.59451184576</v>
      </c>
      <c r="D142" s="31">
        <f t="shared" si="10"/>
        <v>674.19415676748497</v>
      </c>
      <c r="E142" s="31">
        <f t="shared" si="14"/>
        <v>0</v>
      </c>
      <c r="F142" s="31">
        <f t="shared" si="11"/>
        <v>194.41017048787057</v>
      </c>
      <c r="G142" s="31">
        <f t="shared" si="12"/>
        <v>479.7839862796144</v>
      </c>
      <c r="H142" s="58">
        <f t="shared" si="8"/>
        <v>150</v>
      </c>
      <c r="I142" s="58"/>
      <c r="J142" s="147">
        <f t="shared" si="15"/>
        <v>191569.18434135788</v>
      </c>
      <c r="K142" s="140"/>
    </row>
    <row r="143" spans="1:11" x14ac:dyDescent="0.2">
      <c r="A143" s="138"/>
      <c r="B143" s="55" t="str">
        <f t="shared" si="9"/>
        <v>112</v>
      </c>
      <c r="C143" s="31">
        <f t="shared" si="13"/>
        <v>191569.18434135788</v>
      </c>
      <c r="D143" s="31">
        <f t="shared" si="10"/>
        <v>674.19415676748497</v>
      </c>
      <c r="E143" s="31">
        <f t="shared" si="14"/>
        <v>0</v>
      </c>
      <c r="F143" s="31">
        <f t="shared" si="11"/>
        <v>195.2711959140903</v>
      </c>
      <c r="G143" s="31">
        <f t="shared" si="12"/>
        <v>478.92296085339467</v>
      </c>
      <c r="H143" s="58">
        <f t="shared" si="8"/>
        <v>150</v>
      </c>
      <c r="I143" s="58"/>
      <c r="J143" s="147">
        <f t="shared" si="15"/>
        <v>191223.91314544377</v>
      </c>
      <c r="K143" s="140"/>
    </row>
    <row r="144" spans="1:11" x14ac:dyDescent="0.2">
      <c r="A144" s="138"/>
      <c r="B144" s="55" t="str">
        <f t="shared" si="9"/>
        <v>113</v>
      </c>
      <c r="C144" s="31">
        <f t="shared" si="13"/>
        <v>191223.91314544377</v>
      </c>
      <c r="D144" s="31">
        <f t="shared" si="10"/>
        <v>674.19415676748497</v>
      </c>
      <c r="E144" s="31">
        <f t="shared" si="14"/>
        <v>0</v>
      </c>
      <c r="F144" s="31">
        <f t="shared" si="11"/>
        <v>196.13437390387554</v>
      </c>
      <c r="G144" s="31">
        <f t="shared" si="12"/>
        <v>478.05978286360943</v>
      </c>
      <c r="H144" s="58">
        <f t="shared" si="8"/>
        <v>150</v>
      </c>
      <c r="I144" s="58"/>
      <c r="J144" s="147">
        <f t="shared" si="15"/>
        <v>190877.77877153989</v>
      </c>
      <c r="K144" s="140"/>
    </row>
    <row r="145" spans="1:11" x14ac:dyDescent="0.2">
      <c r="A145" s="138"/>
      <c r="B145" s="55" t="str">
        <f t="shared" si="9"/>
        <v>114</v>
      </c>
      <c r="C145" s="31">
        <f t="shared" si="13"/>
        <v>190877.77877153989</v>
      </c>
      <c r="D145" s="31">
        <f t="shared" si="10"/>
        <v>674.19415676748497</v>
      </c>
      <c r="E145" s="31">
        <f t="shared" si="14"/>
        <v>0</v>
      </c>
      <c r="F145" s="31">
        <f t="shared" si="11"/>
        <v>196.99970983863523</v>
      </c>
      <c r="G145" s="31">
        <f t="shared" si="12"/>
        <v>477.19444692884974</v>
      </c>
      <c r="H145" s="58">
        <f t="shared" si="8"/>
        <v>150</v>
      </c>
      <c r="I145" s="58"/>
      <c r="J145" s="147">
        <f t="shared" si="15"/>
        <v>190530.77906170127</v>
      </c>
      <c r="K145" s="140"/>
    </row>
    <row r="146" spans="1:11" x14ac:dyDescent="0.2">
      <c r="A146" s="138"/>
      <c r="B146" s="55" t="str">
        <f t="shared" si="9"/>
        <v>115</v>
      </c>
      <c r="C146" s="31">
        <f t="shared" si="13"/>
        <v>190530.77906170127</v>
      </c>
      <c r="D146" s="31">
        <f t="shared" si="10"/>
        <v>674.19415676748497</v>
      </c>
      <c r="E146" s="31">
        <f t="shared" si="14"/>
        <v>0</v>
      </c>
      <c r="F146" s="31">
        <f t="shared" si="11"/>
        <v>197.86720911323181</v>
      </c>
      <c r="G146" s="31">
        <f t="shared" si="12"/>
        <v>476.32694765425316</v>
      </c>
      <c r="H146" s="58">
        <f t="shared" si="8"/>
        <v>150</v>
      </c>
      <c r="I146" s="58"/>
      <c r="J146" s="147">
        <f t="shared" si="15"/>
        <v>190182.91185258803</v>
      </c>
      <c r="K146" s="140"/>
    </row>
    <row r="147" spans="1:11" x14ac:dyDescent="0.2">
      <c r="A147" s="138"/>
      <c r="B147" s="55" t="str">
        <f t="shared" si="9"/>
        <v>116</v>
      </c>
      <c r="C147" s="31">
        <f t="shared" si="13"/>
        <v>190182.91185258803</v>
      </c>
      <c r="D147" s="31">
        <f t="shared" si="10"/>
        <v>674.19415676748497</v>
      </c>
      <c r="E147" s="31">
        <f t="shared" si="14"/>
        <v>0</v>
      </c>
      <c r="F147" s="31">
        <f t="shared" si="11"/>
        <v>198.73687713601487</v>
      </c>
      <c r="G147" s="31">
        <f t="shared" si="12"/>
        <v>475.4572796314701</v>
      </c>
      <c r="H147" s="58">
        <f t="shared" si="8"/>
        <v>150</v>
      </c>
      <c r="I147" s="58"/>
      <c r="J147" s="147">
        <f t="shared" si="15"/>
        <v>189834.17497545201</v>
      </c>
      <c r="K147" s="140"/>
    </row>
    <row r="148" spans="1:11" x14ac:dyDescent="0.2">
      <c r="A148" s="138"/>
      <c r="B148" s="55" t="str">
        <f t="shared" si="9"/>
        <v>117</v>
      </c>
      <c r="C148" s="31">
        <f t="shared" si="13"/>
        <v>189834.17497545201</v>
      </c>
      <c r="D148" s="31">
        <f t="shared" si="10"/>
        <v>674.19415676748497</v>
      </c>
      <c r="E148" s="31">
        <f t="shared" si="14"/>
        <v>0</v>
      </c>
      <c r="F148" s="31">
        <f t="shared" si="11"/>
        <v>199.60871932885493</v>
      </c>
      <c r="G148" s="31">
        <f t="shared" si="12"/>
        <v>474.58543743863004</v>
      </c>
      <c r="H148" s="58">
        <f t="shared" si="8"/>
        <v>150</v>
      </c>
      <c r="I148" s="58"/>
      <c r="J148" s="147">
        <f t="shared" si="15"/>
        <v>189484.56625612316</v>
      </c>
      <c r="K148" s="140"/>
    </row>
    <row r="149" spans="1:11" x14ac:dyDescent="0.2">
      <c r="A149" s="138"/>
      <c r="B149" s="55" t="str">
        <f t="shared" si="9"/>
        <v>118</v>
      </c>
      <c r="C149" s="31">
        <f t="shared" si="13"/>
        <v>189484.56625612316</v>
      </c>
      <c r="D149" s="31">
        <f t="shared" si="10"/>
        <v>674.19415676748497</v>
      </c>
      <c r="E149" s="31">
        <f t="shared" si="14"/>
        <v>0</v>
      </c>
      <c r="F149" s="31">
        <f t="shared" si="11"/>
        <v>200.48274112717706</v>
      </c>
      <c r="G149" s="31">
        <f t="shared" si="12"/>
        <v>473.71141564030791</v>
      </c>
      <c r="H149" s="58">
        <f t="shared" si="8"/>
        <v>150</v>
      </c>
      <c r="I149" s="58"/>
      <c r="J149" s="147">
        <f t="shared" si="15"/>
        <v>189134.08351499599</v>
      </c>
      <c r="K149" s="140"/>
    </row>
    <row r="150" spans="1:11" x14ac:dyDescent="0.2">
      <c r="A150" s="138"/>
      <c r="B150" s="55" t="str">
        <f t="shared" si="9"/>
        <v>119</v>
      </c>
      <c r="C150" s="31">
        <f t="shared" si="13"/>
        <v>189134.08351499599</v>
      </c>
      <c r="D150" s="31">
        <f t="shared" si="10"/>
        <v>674.19415676748497</v>
      </c>
      <c r="E150" s="31">
        <f t="shared" si="14"/>
        <v>0</v>
      </c>
      <c r="F150" s="31">
        <f t="shared" si="11"/>
        <v>201.35894797999498</v>
      </c>
      <c r="G150" s="31">
        <f t="shared" si="12"/>
        <v>472.83520878748999</v>
      </c>
      <c r="H150" s="58">
        <f t="shared" si="8"/>
        <v>150</v>
      </c>
      <c r="I150" s="58"/>
      <c r="J150" s="147">
        <f t="shared" si="15"/>
        <v>188782.724567016</v>
      </c>
      <c r="K150" s="140"/>
    </row>
    <row r="151" spans="1:11" x14ac:dyDescent="0.2">
      <c r="A151" s="138"/>
      <c r="B151" s="55" t="str">
        <f t="shared" si="9"/>
        <v>120</v>
      </c>
      <c r="C151" s="31">
        <f t="shared" si="13"/>
        <v>188782.724567016</v>
      </c>
      <c r="D151" s="31">
        <f t="shared" si="10"/>
        <v>674.19415676748497</v>
      </c>
      <c r="E151" s="31">
        <f t="shared" si="14"/>
        <v>0</v>
      </c>
      <c r="F151" s="31">
        <f t="shared" si="11"/>
        <v>202.23734534994497</v>
      </c>
      <c r="G151" s="31">
        <f t="shared" si="12"/>
        <v>471.95681141754</v>
      </c>
      <c r="H151" s="58">
        <f t="shared" si="8"/>
        <v>150</v>
      </c>
      <c r="I151" s="58"/>
      <c r="J151" s="147">
        <f t="shared" si="15"/>
        <v>188430.48722166606</v>
      </c>
      <c r="K151" s="140"/>
    </row>
    <row r="152" spans="1:11" x14ac:dyDescent="0.2">
      <c r="A152" s="138"/>
      <c r="B152" s="55" t="str">
        <f t="shared" si="9"/>
        <v>121</v>
      </c>
      <c r="C152" s="31">
        <f t="shared" si="13"/>
        <v>188430.48722166606</v>
      </c>
      <c r="D152" s="31">
        <f t="shared" si="10"/>
        <v>674.19415676748497</v>
      </c>
      <c r="E152" s="31">
        <f t="shared" si="14"/>
        <v>0</v>
      </c>
      <c r="F152" s="31">
        <f t="shared" si="11"/>
        <v>203.1179387133198</v>
      </c>
      <c r="G152" s="31">
        <f t="shared" si="12"/>
        <v>471.07621805416517</v>
      </c>
      <c r="H152" s="58">
        <f t="shared" si="8"/>
        <v>150</v>
      </c>
      <c r="I152" s="58"/>
      <c r="J152" s="147">
        <f t="shared" si="15"/>
        <v>188077.36928295274</v>
      </c>
      <c r="K152" s="140"/>
    </row>
    <row r="153" spans="1:11" x14ac:dyDescent="0.2">
      <c r="A153" s="138"/>
      <c r="B153" s="55" t="str">
        <f t="shared" si="9"/>
        <v>122</v>
      </c>
      <c r="C153" s="31">
        <f t="shared" si="13"/>
        <v>188077.36928295274</v>
      </c>
      <c r="D153" s="31">
        <f t="shared" si="10"/>
        <v>674.19415676748497</v>
      </c>
      <c r="E153" s="31">
        <f t="shared" si="14"/>
        <v>0</v>
      </c>
      <c r="F153" s="31">
        <f t="shared" si="11"/>
        <v>204.00073356010313</v>
      </c>
      <c r="G153" s="31">
        <f t="shared" si="12"/>
        <v>470.19342320738184</v>
      </c>
      <c r="H153" s="58">
        <f t="shared" si="8"/>
        <v>150</v>
      </c>
      <c r="I153" s="58"/>
      <c r="J153" s="147">
        <f t="shared" si="15"/>
        <v>187723.36854939265</v>
      </c>
      <c r="K153" s="140"/>
    </row>
    <row r="154" spans="1:11" x14ac:dyDescent="0.2">
      <c r="A154" s="138"/>
      <c r="B154" s="55" t="str">
        <f t="shared" si="9"/>
        <v>123</v>
      </c>
      <c r="C154" s="31">
        <f t="shared" si="13"/>
        <v>187723.36854939265</v>
      </c>
      <c r="D154" s="31">
        <f t="shared" si="10"/>
        <v>674.19415676748497</v>
      </c>
      <c r="E154" s="31">
        <f t="shared" si="14"/>
        <v>0</v>
      </c>
      <c r="F154" s="31">
        <f t="shared" si="11"/>
        <v>204.88573539400335</v>
      </c>
      <c r="G154" s="31">
        <f t="shared" si="12"/>
        <v>469.30842137348162</v>
      </c>
      <c r="H154" s="58">
        <f t="shared" si="8"/>
        <v>150</v>
      </c>
      <c r="I154" s="58"/>
      <c r="J154" s="147">
        <f t="shared" si="15"/>
        <v>187368.48281399865</v>
      </c>
      <c r="K154" s="140"/>
    </row>
    <row r="155" spans="1:11" x14ac:dyDescent="0.2">
      <c r="A155" s="138"/>
      <c r="B155" s="55" t="str">
        <f t="shared" si="9"/>
        <v>124</v>
      </c>
      <c r="C155" s="31">
        <f t="shared" si="13"/>
        <v>187368.48281399865</v>
      </c>
      <c r="D155" s="31">
        <f t="shared" si="10"/>
        <v>674.19415676748497</v>
      </c>
      <c r="E155" s="31">
        <f t="shared" si="14"/>
        <v>0</v>
      </c>
      <c r="F155" s="31">
        <f t="shared" si="11"/>
        <v>205.77294973248831</v>
      </c>
      <c r="G155" s="31">
        <f t="shared" si="12"/>
        <v>468.42120703499666</v>
      </c>
      <c r="H155" s="58">
        <f t="shared" si="8"/>
        <v>150</v>
      </c>
      <c r="I155" s="58"/>
      <c r="J155" s="147">
        <f t="shared" si="15"/>
        <v>187012.70986426616</v>
      </c>
      <c r="K155" s="140"/>
    </row>
    <row r="156" spans="1:11" x14ac:dyDescent="0.2">
      <c r="A156" s="138"/>
      <c r="B156" s="55" t="str">
        <f t="shared" si="9"/>
        <v>125</v>
      </c>
      <c r="C156" s="31">
        <f t="shared" si="13"/>
        <v>187012.70986426616</v>
      </c>
      <c r="D156" s="31">
        <f t="shared" si="10"/>
        <v>674.19415676748497</v>
      </c>
      <c r="E156" s="31">
        <f t="shared" si="14"/>
        <v>0</v>
      </c>
      <c r="F156" s="31">
        <f t="shared" si="11"/>
        <v>206.66238210681956</v>
      </c>
      <c r="G156" s="31">
        <f t="shared" si="12"/>
        <v>467.53177466066541</v>
      </c>
      <c r="H156" s="58">
        <f t="shared" si="8"/>
        <v>150</v>
      </c>
      <c r="I156" s="58"/>
      <c r="J156" s="147">
        <f t="shared" si="15"/>
        <v>186656.04748215934</v>
      </c>
      <c r="K156" s="140"/>
    </row>
    <row r="157" spans="1:11" x14ac:dyDescent="0.2">
      <c r="A157" s="138"/>
      <c r="B157" s="55" t="str">
        <f t="shared" si="9"/>
        <v>126</v>
      </c>
      <c r="C157" s="31">
        <f t="shared" si="13"/>
        <v>186656.04748215934</v>
      </c>
      <c r="D157" s="31">
        <f t="shared" si="10"/>
        <v>674.19415676748497</v>
      </c>
      <c r="E157" s="31">
        <f t="shared" si="14"/>
        <v>0</v>
      </c>
      <c r="F157" s="31">
        <f t="shared" si="11"/>
        <v>207.55403806208659</v>
      </c>
      <c r="G157" s="31">
        <f t="shared" si="12"/>
        <v>466.64011870539838</v>
      </c>
      <c r="H157" s="58">
        <f t="shared" si="8"/>
        <v>150</v>
      </c>
      <c r="I157" s="58"/>
      <c r="J157" s="147">
        <f t="shared" si="15"/>
        <v>186298.49344409726</v>
      </c>
      <c r="K157" s="140"/>
    </row>
    <row r="158" spans="1:11" x14ac:dyDescent="0.2">
      <c r="A158" s="138"/>
      <c r="B158" s="55" t="str">
        <f t="shared" si="9"/>
        <v>127</v>
      </c>
      <c r="C158" s="31">
        <f t="shared" si="13"/>
        <v>186298.49344409726</v>
      </c>
      <c r="D158" s="31">
        <f t="shared" si="10"/>
        <v>674.19415676748497</v>
      </c>
      <c r="E158" s="31">
        <f t="shared" si="14"/>
        <v>0</v>
      </c>
      <c r="F158" s="31">
        <f t="shared" si="11"/>
        <v>208.4479231572418</v>
      </c>
      <c r="G158" s="31">
        <f t="shared" si="12"/>
        <v>465.74623361024317</v>
      </c>
      <c r="H158" s="58">
        <f t="shared" si="8"/>
        <v>150</v>
      </c>
      <c r="I158" s="58"/>
      <c r="J158" s="147">
        <f t="shared" si="15"/>
        <v>185940.04552094001</v>
      </c>
      <c r="K158" s="140"/>
    </row>
    <row r="159" spans="1:11" x14ac:dyDescent="0.2">
      <c r="A159" s="138"/>
      <c r="B159" s="55" t="str">
        <f t="shared" si="9"/>
        <v>128</v>
      </c>
      <c r="C159" s="31">
        <f t="shared" si="13"/>
        <v>185940.04552094001</v>
      </c>
      <c r="D159" s="31">
        <f t="shared" si="10"/>
        <v>674.19415676748497</v>
      </c>
      <c r="E159" s="31">
        <f t="shared" si="14"/>
        <v>0</v>
      </c>
      <c r="F159" s="31">
        <f t="shared" si="11"/>
        <v>209.34404296513492</v>
      </c>
      <c r="G159" s="31">
        <f t="shared" si="12"/>
        <v>464.85011380235005</v>
      </c>
      <c r="H159" s="58">
        <f t="shared" si="8"/>
        <v>150</v>
      </c>
      <c r="I159" s="58"/>
      <c r="J159" s="147">
        <f t="shared" si="15"/>
        <v>185580.70147797489</v>
      </c>
      <c r="K159" s="140"/>
    </row>
    <row r="160" spans="1:11" x14ac:dyDescent="0.2">
      <c r="A160" s="138"/>
      <c r="B160" s="55" t="str">
        <f t="shared" si="9"/>
        <v>129</v>
      </c>
      <c r="C160" s="31">
        <f t="shared" si="13"/>
        <v>185580.70147797489</v>
      </c>
      <c r="D160" s="31">
        <f t="shared" si="10"/>
        <v>674.19415676748497</v>
      </c>
      <c r="E160" s="31">
        <f t="shared" si="14"/>
        <v>0</v>
      </c>
      <c r="F160" s="31">
        <f t="shared" si="11"/>
        <v>210.24240307254775</v>
      </c>
      <c r="G160" s="31">
        <f t="shared" si="12"/>
        <v>463.95175369493722</v>
      </c>
      <c r="H160" s="58">
        <f t="shared" ref="H160:H223" si="16">IF(($E$18&gt;0)*AND(C160&gt;$E$16,F160&gt;0,G160&gt;0,C160&lt;&gt;""),$E$18-$E$16,0)</f>
        <v>150</v>
      </c>
      <c r="I160" s="58"/>
      <c r="J160" s="147">
        <f t="shared" si="15"/>
        <v>185220.45907490235</v>
      </c>
      <c r="K160" s="140"/>
    </row>
    <row r="161" spans="1:11" x14ac:dyDescent="0.2">
      <c r="A161" s="138"/>
      <c r="B161" s="55" t="str">
        <f t="shared" ref="B161:B224" si="17">IF(B160&lt;&gt;"",IF(VALUE(B160)&lt;$H$12,TEXT(VALUE(B160)+1,0),""),"")</f>
        <v>130</v>
      </c>
      <c r="C161" s="31">
        <f t="shared" si="13"/>
        <v>185220.45907490235</v>
      </c>
      <c r="D161" s="31">
        <f t="shared" ref="D161:D224" si="18">IF(B161="","",IF(AND(C161&gt;0,((1+$E$13/$E$15)*C161)&gt;=$E$16),$E$16,IF(C161&gt;0,(1+($E$13/$E$15))*C161,0)))</f>
        <v>674.19415676748497</v>
      </c>
      <c r="E161" s="31">
        <f t="shared" si="14"/>
        <v>0</v>
      </c>
      <c r="F161" s="31">
        <f t="shared" ref="F161:F224" si="19">IF(B161="","",D161-G161)</f>
        <v>211.14300908022909</v>
      </c>
      <c r="G161" s="31">
        <f t="shared" ref="G161:G224" si="20">IF(B161="","",IF(C161&gt;0,(C161*($E$13/$E$15)),0))</f>
        <v>463.05114768725588</v>
      </c>
      <c r="H161" s="58">
        <f t="shared" si="16"/>
        <v>150</v>
      </c>
      <c r="I161" s="58"/>
      <c r="J161" s="147">
        <f t="shared" si="15"/>
        <v>184859.31606582212</v>
      </c>
      <c r="K161" s="140"/>
    </row>
    <row r="162" spans="1:11" x14ac:dyDescent="0.2">
      <c r="A162" s="138"/>
      <c r="B162" s="55" t="str">
        <f t="shared" si="17"/>
        <v>131</v>
      </c>
      <c r="C162" s="31">
        <f t="shared" ref="C162:C225" si="21">IF(B162="","",IF(C161-E161-F161-H161-I161&gt;0,C161-E161-F161-H161-I161, 0))</f>
        <v>184859.31606582212</v>
      </c>
      <c r="D162" s="31">
        <f t="shared" si="18"/>
        <v>674.19415676748497</v>
      </c>
      <c r="E162" s="31">
        <f t="shared" ref="E162:E225" si="22">IF(B162="","",IF(VALUE(B162)=($E$19*$E$15),C162-F162-H162-I162,0))</f>
        <v>0</v>
      </c>
      <c r="F162" s="31">
        <f t="shared" si="19"/>
        <v>212.04586660292966</v>
      </c>
      <c r="G162" s="31">
        <f t="shared" si="20"/>
        <v>462.14829016455531</v>
      </c>
      <c r="H162" s="58">
        <f t="shared" si="16"/>
        <v>150</v>
      </c>
      <c r="I162" s="58"/>
      <c r="J162" s="147">
        <f t="shared" ref="J162:J225" si="23">IF(J161&lt;0.1,0,C162-E162-F162-H162-I162)</f>
        <v>184497.2701992192</v>
      </c>
      <c r="K162" s="140"/>
    </row>
    <row r="163" spans="1:11" x14ac:dyDescent="0.2">
      <c r="A163" s="138"/>
      <c r="B163" s="55" t="str">
        <f t="shared" si="17"/>
        <v>132</v>
      </c>
      <c r="C163" s="31">
        <f t="shared" si="21"/>
        <v>184497.2701992192</v>
      </c>
      <c r="D163" s="31">
        <f t="shared" si="18"/>
        <v>674.19415676748497</v>
      </c>
      <c r="E163" s="31">
        <f t="shared" si="22"/>
        <v>0</v>
      </c>
      <c r="F163" s="31">
        <f t="shared" si="19"/>
        <v>212.95098126943697</v>
      </c>
      <c r="G163" s="31">
        <f t="shared" si="20"/>
        <v>461.243175498048</v>
      </c>
      <c r="H163" s="58">
        <f t="shared" si="16"/>
        <v>150</v>
      </c>
      <c r="I163" s="58"/>
      <c r="J163" s="147">
        <f t="shared" si="23"/>
        <v>184134.31921794976</v>
      </c>
      <c r="K163" s="140"/>
    </row>
    <row r="164" spans="1:11" x14ac:dyDescent="0.2">
      <c r="A164" s="138"/>
      <c r="B164" s="55" t="str">
        <f t="shared" si="17"/>
        <v>133</v>
      </c>
      <c r="C164" s="31">
        <f t="shared" si="21"/>
        <v>184134.31921794976</v>
      </c>
      <c r="D164" s="31">
        <f t="shared" si="18"/>
        <v>674.19415676748497</v>
      </c>
      <c r="E164" s="31">
        <f t="shared" si="22"/>
        <v>0</v>
      </c>
      <c r="F164" s="31">
        <f t="shared" si="19"/>
        <v>213.85835872261055</v>
      </c>
      <c r="G164" s="31">
        <f t="shared" si="20"/>
        <v>460.33579804487442</v>
      </c>
      <c r="H164" s="58">
        <f t="shared" si="16"/>
        <v>150</v>
      </c>
      <c r="I164" s="58"/>
      <c r="J164" s="147">
        <f t="shared" si="23"/>
        <v>183770.46085922714</v>
      </c>
      <c r="K164" s="140"/>
    </row>
    <row r="165" spans="1:11" x14ac:dyDescent="0.2">
      <c r="A165" s="138"/>
      <c r="B165" s="55" t="str">
        <f t="shared" si="17"/>
        <v>134</v>
      </c>
      <c r="C165" s="31">
        <f t="shared" si="21"/>
        <v>183770.46085922714</v>
      </c>
      <c r="D165" s="31">
        <f t="shared" si="18"/>
        <v>674.19415676748497</v>
      </c>
      <c r="E165" s="31">
        <f t="shared" si="22"/>
        <v>0</v>
      </c>
      <c r="F165" s="31">
        <f t="shared" si="19"/>
        <v>214.76800461941713</v>
      </c>
      <c r="G165" s="31">
        <f t="shared" si="20"/>
        <v>459.42615214806784</v>
      </c>
      <c r="H165" s="58">
        <f t="shared" si="16"/>
        <v>150</v>
      </c>
      <c r="I165" s="58"/>
      <c r="J165" s="147">
        <f t="shared" si="23"/>
        <v>183405.69285460771</v>
      </c>
      <c r="K165" s="140"/>
    </row>
    <row r="166" spans="1:11" x14ac:dyDescent="0.2">
      <c r="A166" s="138"/>
      <c r="B166" s="55" t="str">
        <f t="shared" si="17"/>
        <v>135</v>
      </c>
      <c r="C166" s="31">
        <f t="shared" si="21"/>
        <v>183405.69285460771</v>
      </c>
      <c r="D166" s="31">
        <f t="shared" si="18"/>
        <v>674.19415676748497</v>
      </c>
      <c r="E166" s="31">
        <f t="shared" si="22"/>
        <v>0</v>
      </c>
      <c r="F166" s="31">
        <f t="shared" si="19"/>
        <v>215.67992463096567</v>
      </c>
      <c r="G166" s="31">
        <f t="shared" si="20"/>
        <v>458.5142321365193</v>
      </c>
      <c r="H166" s="58">
        <f t="shared" si="16"/>
        <v>150</v>
      </c>
      <c r="I166" s="58"/>
      <c r="J166" s="147">
        <f t="shared" si="23"/>
        <v>183040.01292997674</v>
      </c>
      <c r="K166" s="140"/>
    </row>
    <row r="167" spans="1:11" x14ac:dyDescent="0.2">
      <c r="A167" s="138"/>
      <c r="B167" s="55" t="str">
        <f t="shared" si="17"/>
        <v>136</v>
      </c>
      <c r="C167" s="31">
        <f t="shared" si="21"/>
        <v>183040.01292997674</v>
      </c>
      <c r="D167" s="31">
        <f t="shared" si="18"/>
        <v>674.19415676748497</v>
      </c>
      <c r="E167" s="31">
        <f t="shared" si="22"/>
        <v>0</v>
      </c>
      <c r="F167" s="31">
        <f t="shared" si="19"/>
        <v>216.59412444254309</v>
      </c>
      <c r="G167" s="31">
        <f t="shared" si="20"/>
        <v>457.60003232494188</v>
      </c>
      <c r="H167" s="58">
        <f t="shared" si="16"/>
        <v>150</v>
      </c>
      <c r="I167" s="58"/>
      <c r="J167" s="147">
        <f t="shared" si="23"/>
        <v>182673.41880553419</v>
      </c>
      <c r="K167" s="140"/>
    </row>
    <row r="168" spans="1:11" x14ac:dyDescent="0.2">
      <c r="A168" s="138"/>
      <c r="B168" s="55" t="str">
        <f t="shared" si="17"/>
        <v>137</v>
      </c>
      <c r="C168" s="31">
        <f t="shared" si="21"/>
        <v>182673.41880553419</v>
      </c>
      <c r="D168" s="31">
        <f t="shared" si="18"/>
        <v>674.19415676748497</v>
      </c>
      <c r="E168" s="31">
        <f t="shared" si="22"/>
        <v>0</v>
      </c>
      <c r="F168" s="31">
        <f t="shared" si="19"/>
        <v>217.51060975364948</v>
      </c>
      <c r="G168" s="31">
        <f t="shared" si="20"/>
        <v>456.68354701383549</v>
      </c>
      <c r="H168" s="58">
        <f t="shared" si="16"/>
        <v>150</v>
      </c>
      <c r="I168" s="58"/>
      <c r="J168" s="147">
        <f t="shared" si="23"/>
        <v>182305.90819578053</v>
      </c>
      <c r="K168" s="140"/>
    </row>
    <row r="169" spans="1:11" x14ac:dyDescent="0.2">
      <c r="A169" s="138"/>
      <c r="B169" s="55" t="str">
        <f t="shared" si="17"/>
        <v>138</v>
      </c>
      <c r="C169" s="31">
        <f t="shared" si="21"/>
        <v>182305.90819578053</v>
      </c>
      <c r="D169" s="31">
        <f t="shared" si="18"/>
        <v>674.19415676748497</v>
      </c>
      <c r="E169" s="31">
        <f t="shared" si="22"/>
        <v>0</v>
      </c>
      <c r="F169" s="31">
        <f t="shared" si="19"/>
        <v>218.42938627803363</v>
      </c>
      <c r="G169" s="31">
        <f t="shared" si="20"/>
        <v>455.76477048945134</v>
      </c>
      <c r="H169" s="58">
        <f t="shared" si="16"/>
        <v>150</v>
      </c>
      <c r="I169" s="58"/>
      <c r="J169" s="147">
        <f t="shared" si="23"/>
        <v>181937.4788095025</v>
      </c>
      <c r="K169" s="140"/>
    </row>
    <row r="170" spans="1:11" x14ac:dyDescent="0.2">
      <c r="A170" s="138"/>
      <c r="B170" s="55" t="str">
        <f t="shared" si="17"/>
        <v>139</v>
      </c>
      <c r="C170" s="31">
        <f t="shared" si="21"/>
        <v>181937.4788095025</v>
      </c>
      <c r="D170" s="31">
        <f t="shared" si="18"/>
        <v>674.19415676748497</v>
      </c>
      <c r="E170" s="31">
        <f t="shared" si="22"/>
        <v>0</v>
      </c>
      <c r="F170" s="31">
        <f t="shared" si="19"/>
        <v>219.35045974372872</v>
      </c>
      <c r="G170" s="31">
        <f t="shared" si="20"/>
        <v>454.84369702375625</v>
      </c>
      <c r="H170" s="58">
        <f t="shared" si="16"/>
        <v>150</v>
      </c>
      <c r="I170" s="58"/>
      <c r="J170" s="147">
        <f t="shared" si="23"/>
        <v>181568.12834975877</v>
      </c>
      <c r="K170" s="140"/>
    </row>
    <row r="171" spans="1:11" x14ac:dyDescent="0.2">
      <c r="A171" s="138"/>
      <c r="B171" s="55" t="str">
        <f t="shared" si="17"/>
        <v>140</v>
      </c>
      <c r="C171" s="31">
        <f t="shared" si="21"/>
        <v>181568.12834975877</v>
      </c>
      <c r="D171" s="31">
        <f t="shared" si="18"/>
        <v>674.19415676748497</v>
      </c>
      <c r="E171" s="31">
        <f t="shared" si="22"/>
        <v>0</v>
      </c>
      <c r="F171" s="31">
        <f t="shared" si="19"/>
        <v>220.27383589308801</v>
      </c>
      <c r="G171" s="31">
        <f t="shared" si="20"/>
        <v>453.92032087439696</v>
      </c>
      <c r="H171" s="58">
        <f t="shared" si="16"/>
        <v>150</v>
      </c>
      <c r="I171" s="58"/>
      <c r="J171" s="147">
        <f t="shared" si="23"/>
        <v>181197.85451386569</v>
      </c>
      <c r="K171" s="140"/>
    </row>
    <row r="172" spans="1:11" x14ac:dyDescent="0.2">
      <c r="A172" s="138"/>
      <c r="B172" s="55" t="str">
        <f t="shared" si="17"/>
        <v>141</v>
      </c>
      <c r="C172" s="31">
        <f t="shared" si="21"/>
        <v>181197.85451386569</v>
      </c>
      <c r="D172" s="31">
        <f t="shared" si="18"/>
        <v>674.19415676748497</v>
      </c>
      <c r="E172" s="31">
        <f t="shared" si="22"/>
        <v>0</v>
      </c>
      <c r="F172" s="31">
        <f t="shared" si="19"/>
        <v>221.19952048282073</v>
      </c>
      <c r="G172" s="31">
        <f t="shared" si="20"/>
        <v>452.99463628466424</v>
      </c>
      <c r="H172" s="58">
        <f t="shared" si="16"/>
        <v>150</v>
      </c>
      <c r="I172" s="58"/>
      <c r="J172" s="147">
        <f t="shared" si="23"/>
        <v>180826.65499338286</v>
      </c>
      <c r="K172" s="140"/>
    </row>
    <row r="173" spans="1:11" x14ac:dyDescent="0.2">
      <c r="A173" s="138"/>
      <c r="B173" s="55" t="str">
        <f t="shared" si="17"/>
        <v>142</v>
      </c>
      <c r="C173" s="31">
        <f t="shared" si="21"/>
        <v>180826.65499338286</v>
      </c>
      <c r="D173" s="31">
        <f t="shared" si="18"/>
        <v>674.19415676748497</v>
      </c>
      <c r="E173" s="31">
        <f t="shared" si="22"/>
        <v>0</v>
      </c>
      <c r="F173" s="31">
        <f t="shared" si="19"/>
        <v>222.12751928402781</v>
      </c>
      <c r="G173" s="31">
        <f t="shared" si="20"/>
        <v>452.06663748345716</v>
      </c>
      <c r="H173" s="58">
        <f t="shared" si="16"/>
        <v>150</v>
      </c>
      <c r="I173" s="58"/>
      <c r="J173" s="147">
        <f t="shared" si="23"/>
        <v>180454.52747409884</v>
      </c>
      <c r="K173" s="140"/>
    </row>
    <row r="174" spans="1:11" x14ac:dyDescent="0.2">
      <c r="A174" s="138"/>
      <c r="B174" s="55" t="str">
        <f t="shared" si="17"/>
        <v>143</v>
      </c>
      <c r="C174" s="31">
        <f t="shared" si="21"/>
        <v>180454.52747409884</v>
      </c>
      <c r="D174" s="31">
        <f t="shared" si="18"/>
        <v>674.19415676748497</v>
      </c>
      <c r="E174" s="31">
        <f t="shared" si="22"/>
        <v>0</v>
      </c>
      <c r="F174" s="31">
        <f t="shared" si="19"/>
        <v>223.05783808223788</v>
      </c>
      <c r="G174" s="31">
        <f t="shared" si="20"/>
        <v>451.13631868524709</v>
      </c>
      <c r="H174" s="58">
        <f t="shared" si="16"/>
        <v>150</v>
      </c>
      <c r="I174" s="58"/>
      <c r="J174" s="147">
        <f t="shared" si="23"/>
        <v>180081.46963601661</v>
      </c>
      <c r="K174" s="140"/>
    </row>
    <row r="175" spans="1:11" x14ac:dyDescent="0.2">
      <c r="A175" s="138"/>
      <c r="B175" s="55" t="str">
        <f t="shared" si="17"/>
        <v>144</v>
      </c>
      <c r="C175" s="31">
        <f t="shared" si="21"/>
        <v>180081.46963601661</v>
      </c>
      <c r="D175" s="31">
        <f t="shared" si="18"/>
        <v>674.19415676748497</v>
      </c>
      <c r="E175" s="31">
        <f t="shared" si="22"/>
        <v>0</v>
      </c>
      <c r="F175" s="31">
        <f t="shared" si="19"/>
        <v>223.99048267744342</v>
      </c>
      <c r="G175" s="31">
        <f t="shared" si="20"/>
        <v>450.20367409004155</v>
      </c>
      <c r="H175" s="58">
        <f t="shared" si="16"/>
        <v>150</v>
      </c>
      <c r="I175" s="58"/>
      <c r="J175" s="147">
        <f t="shared" si="23"/>
        <v>179707.47915333917</v>
      </c>
      <c r="K175" s="140"/>
    </row>
    <row r="176" spans="1:11" x14ac:dyDescent="0.2">
      <c r="A176" s="138"/>
      <c r="B176" s="55" t="str">
        <f t="shared" si="17"/>
        <v>145</v>
      </c>
      <c r="C176" s="31">
        <f t="shared" si="21"/>
        <v>179707.47915333917</v>
      </c>
      <c r="D176" s="31">
        <f t="shared" si="18"/>
        <v>674.19415676748497</v>
      </c>
      <c r="E176" s="31">
        <f t="shared" si="22"/>
        <v>0</v>
      </c>
      <c r="F176" s="31">
        <f t="shared" si="19"/>
        <v>224.92545888413702</v>
      </c>
      <c r="G176" s="31">
        <f t="shared" si="20"/>
        <v>449.26869788334795</v>
      </c>
      <c r="H176" s="58">
        <f t="shared" si="16"/>
        <v>150</v>
      </c>
      <c r="I176" s="58"/>
      <c r="J176" s="147">
        <f t="shared" si="23"/>
        <v>179332.55369445504</v>
      </c>
      <c r="K176" s="140"/>
    </row>
    <row r="177" spans="1:11" x14ac:dyDescent="0.2">
      <c r="A177" s="138"/>
      <c r="B177" s="55" t="str">
        <f t="shared" si="17"/>
        <v>146</v>
      </c>
      <c r="C177" s="31">
        <f t="shared" si="21"/>
        <v>179332.55369445504</v>
      </c>
      <c r="D177" s="31">
        <f t="shared" si="18"/>
        <v>674.19415676748497</v>
      </c>
      <c r="E177" s="31">
        <f t="shared" si="22"/>
        <v>0</v>
      </c>
      <c r="F177" s="31">
        <f t="shared" si="19"/>
        <v>225.86277253134733</v>
      </c>
      <c r="G177" s="31">
        <f t="shared" si="20"/>
        <v>448.33138423613764</v>
      </c>
      <c r="H177" s="58">
        <f t="shared" si="16"/>
        <v>150</v>
      </c>
      <c r="I177" s="58"/>
      <c r="J177" s="147">
        <f t="shared" si="23"/>
        <v>178956.6909219237</v>
      </c>
      <c r="K177" s="140"/>
    </row>
    <row r="178" spans="1:11" x14ac:dyDescent="0.2">
      <c r="A178" s="138"/>
      <c r="B178" s="55" t="str">
        <f t="shared" si="17"/>
        <v>147</v>
      </c>
      <c r="C178" s="31">
        <f t="shared" si="21"/>
        <v>178956.6909219237</v>
      </c>
      <c r="D178" s="31">
        <f t="shared" si="18"/>
        <v>674.19415676748497</v>
      </c>
      <c r="E178" s="31">
        <f t="shared" si="22"/>
        <v>0</v>
      </c>
      <c r="F178" s="31">
        <f t="shared" si="19"/>
        <v>226.80242946267572</v>
      </c>
      <c r="G178" s="31">
        <f t="shared" si="20"/>
        <v>447.39172730480925</v>
      </c>
      <c r="H178" s="58">
        <f t="shared" si="16"/>
        <v>150</v>
      </c>
      <c r="I178" s="58"/>
      <c r="J178" s="147">
        <f t="shared" si="23"/>
        <v>178579.88849246103</v>
      </c>
      <c r="K178" s="140"/>
    </row>
    <row r="179" spans="1:11" x14ac:dyDescent="0.2">
      <c r="A179" s="138"/>
      <c r="B179" s="55" t="str">
        <f t="shared" si="17"/>
        <v>148</v>
      </c>
      <c r="C179" s="31">
        <f t="shared" si="21"/>
        <v>178579.88849246103</v>
      </c>
      <c r="D179" s="31">
        <f t="shared" si="18"/>
        <v>674.19415676748497</v>
      </c>
      <c r="E179" s="31">
        <f t="shared" si="22"/>
        <v>0</v>
      </c>
      <c r="F179" s="31">
        <f t="shared" si="19"/>
        <v>227.74443553633239</v>
      </c>
      <c r="G179" s="31">
        <f t="shared" si="20"/>
        <v>446.44972123115258</v>
      </c>
      <c r="H179" s="58">
        <f t="shared" si="16"/>
        <v>150</v>
      </c>
      <c r="I179" s="58"/>
      <c r="J179" s="147">
        <f t="shared" si="23"/>
        <v>178202.14405692471</v>
      </c>
      <c r="K179" s="140"/>
    </row>
    <row r="180" spans="1:11" x14ac:dyDescent="0.2">
      <c r="A180" s="138"/>
      <c r="B180" s="55" t="str">
        <f t="shared" si="17"/>
        <v>149</v>
      </c>
      <c r="C180" s="31">
        <f t="shared" si="21"/>
        <v>178202.14405692471</v>
      </c>
      <c r="D180" s="31">
        <f t="shared" si="18"/>
        <v>674.19415676748497</v>
      </c>
      <c r="E180" s="31">
        <f t="shared" si="22"/>
        <v>0</v>
      </c>
      <c r="F180" s="31">
        <f t="shared" si="19"/>
        <v>228.68879662517321</v>
      </c>
      <c r="G180" s="31">
        <f t="shared" si="20"/>
        <v>445.50536014231176</v>
      </c>
      <c r="H180" s="58">
        <f t="shared" si="16"/>
        <v>150</v>
      </c>
      <c r="I180" s="58"/>
      <c r="J180" s="147">
        <f t="shared" si="23"/>
        <v>177823.45526029952</v>
      </c>
      <c r="K180" s="140"/>
    </row>
    <row r="181" spans="1:11" x14ac:dyDescent="0.2">
      <c r="A181" s="138"/>
      <c r="B181" s="55" t="str">
        <f t="shared" si="17"/>
        <v>150</v>
      </c>
      <c r="C181" s="31">
        <f t="shared" si="21"/>
        <v>177823.45526029952</v>
      </c>
      <c r="D181" s="31">
        <f t="shared" si="18"/>
        <v>674.19415676748497</v>
      </c>
      <c r="E181" s="31">
        <f t="shared" si="22"/>
        <v>0</v>
      </c>
      <c r="F181" s="31">
        <f t="shared" si="19"/>
        <v>229.63551861673614</v>
      </c>
      <c r="G181" s="31">
        <f t="shared" si="20"/>
        <v>444.55863815074883</v>
      </c>
      <c r="H181" s="58">
        <f t="shared" si="16"/>
        <v>150</v>
      </c>
      <c r="I181" s="58"/>
      <c r="J181" s="147">
        <f t="shared" si="23"/>
        <v>177443.81974168279</v>
      </c>
      <c r="K181" s="140"/>
    </row>
    <row r="182" spans="1:11" x14ac:dyDescent="0.2">
      <c r="A182" s="138"/>
      <c r="B182" s="55" t="str">
        <f t="shared" si="17"/>
        <v>151</v>
      </c>
      <c r="C182" s="31">
        <f t="shared" si="21"/>
        <v>177443.81974168279</v>
      </c>
      <c r="D182" s="31">
        <f t="shared" si="18"/>
        <v>674.19415676748497</v>
      </c>
      <c r="E182" s="31">
        <f t="shared" si="22"/>
        <v>0</v>
      </c>
      <c r="F182" s="31">
        <f t="shared" si="19"/>
        <v>230.58460741327798</v>
      </c>
      <c r="G182" s="31">
        <f t="shared" si="20"/>
        <v>443.60954935420699</v>
      </c>
      <c r="H182" s="58">
        <f t="shared" si="16"/>
        <v>150</v>
      </c>
      <c r="I182" s="58"/>
      <c r="J182" s="147">
        <f t="shared" si="23"/>
        <v>177063.23513426952</v>
      </c>
      <c r="K182" s="140"/>
    </row>
    <row r="183" spans="1:11" x14ac:dyDescent="0.2">
      <c r="A183" s="138"/>
      <c r="B183" s="55" t="str">
        <f t="shared" si="17"/>
        <v>152</v>
      </c>
      <c r="C183" s="31">
        <f t="shared" si="21"/>
        <v>177063.23513426952</v>
      </c>
      <c r="D183" s="31">
        <f t="shared" si="18"/>
        <v>674.19415676748497</v>
      </c>
      <c r="E183" s="31">
        <f t="shared" si="22"/>
        <v>0</v>
      </c>
      <c r="F183" s="31">
        <f t="shared" si="19"/>
        <v>231.53606893181114</v>
      </c>
      <c r="G183" s="31">
        <f t="shared" si="20"/>
        <v>442.65808783567383</v>
      </c>
      <c r="H183" s="58">
        <f t="shared" si="16"/>
        <v>150</v>
      </c>
      <c r="I183" s="58"/>
      <c r="J183" s="147">
        <f t="shared" si="23"/>
        <v>176681.69906533771</v>
      </c>
      <c r="K183" s="140"/>
    </row>
    <row r="184" spans="1:11" x14ac:dyDescent="0.2">
      <c r="A184" s="138"/>
      <c r="B184" s="55" t="str">
        <f t="shared" si="17"/>
        <v>153</v>
      </c>
      <c r="C184" s="31">
        <f t="shared" si="21"/>
        <v>176681.69906533771</v>
      </c>
      <c r="D184" s="31">
        <f t="shared" si="18"/>
        <v>674.19415676748497</v>
      </c>
      <c r="E184" s="31">
        <f t="shared" si="22"/>
        <v>0</v>
      </c>
      <c r="F184" s="31">
        <f t="shared" si="19"/>
        <v>232.48990910414068</v>
      </c>
      <c r="G184" s="31">
        <f t="shared" si="20"/>
        <v>441.70424766334429</v>
      </c>
      <c r="H184" s="58">
        <f t="shared" si="16"/>
        <v>150</v>
      </c>
      <c r="I184" s="58"/>
      <c r="J184" s="147">
        <f t="shared" si="23"/>
        <v>176299.20915623358</v>
      </c>
      <c r="K184" s="140"/>
    </row>
    <row r="185" spans="1:11" x14ac:dyDescent="0.2">
      <c r="A185" s="138"/>
      <c r="B185" s="55" t="str">
        <f t="shared" si="17"/>
        <v>154</v>
      </c>
      <c r="C185" s="31">
        <f t="shared" si="21"/>
        <v>176299.20915623358</v>
      </c>
      <c r="D185" s="31">
        <f t="shared" si="18"/>
        <v>674.19415676748497</v>
      </c>
      <c r="E185" s="31">
        <f t="shared" si="22"/>
        <v>0</v>
      </c>
      <c r="F185" s="31">
        <f t="shared" si="19"/>
        <v>233.446133876901</v>
      </c>
      <c r="G185" s="31">
        <f t="shared" si="20"/>
        <v>440.74802289058397</v>
      </c>
      <c r="H185" s="58">
        <f t="shared" si="16"/>
        <v>150</v>
      </c>
      <c r="I185" s="58"/>
      <c r="J185" s="147">
        <f t="shared" si="23"/>
        <v>175915.7630223567</v>
      </c>
      <c r="K185" s="140"/>
    </row>
    <row r="186" spans="1:11" x14ac:dyDescent="0.2">
      <c r="A186" s="138"/>
      <c r="B186" s="55" t="str">
        <f t="shared" si="17"/>
        <v>155</v>
      </c>
      <c r="C186" s="31">
        <f t="shared" si="21"/>
        <v>175915.7630223567</v>
      </c>
      <c r="D186" s="31">
        <f t="shared" si="18"/>
        <v>674.19415676748497</v>
      </c>
      <c r="E186" s="31">
        <f t="shared" si="22"/>
        <v>0</v>
      </c>
      <c r="F186" s="31">
        <f t="shared" si="19"/>
        <v>234.40474921159324</v>
      </c>
      <c r="G186" s="31">
        <f t="shared" si="20"/>
        <v>439.78940755589173</v>
      </c>
      <c r="H186" s="58">
        <f t="shared" si="16"/>
        <v>150</v>
      </c>
      <c r="I186" s="58"/>
      <c r="J186" s="147">
        <f t="shared" si="23"/>
        <v>175531.3582731451</v>
      </c>
      <c r="K186" s="140"/>
    </row>
    <row r="187" spans="1:11" x14ac:dyDescent="0.2">
      <c r="A187" s="138"/>
      <c r="B187" s="55" t="str">
        <f t="shared" si="17"/>
        <v>156</v>
      </c>
      <c r="C187" s="31">
        <f t="shared" si="21"/>
        <v>175531.3582731451</v>
      </c>
      <c r="D187" s="31">
        <f t="shared" si="18"/>
        <v>674.19415676748497</v>
      </c>
      <c r="E187" s="31">
        <f t="shared" si="22"/>
        <v>0</v>
      </c>
      <c r="F187" s="31">
        <f t="shared" si="19"/>
        <v>235.36576108462219</v>
      </c>
      <c r="G187" s="31">
        <f t="shared" si="20"/>
        <v>438.82839568286278</v>
      </c>
      <c r="H187" s="58">
        <f t="shared" si="16"/>
        <v>150</v>
      </c>
      <c r="I187" s="58"/>
      <c r="J187" s="147">
        <f t="shared" si="23"/>
        <v>175145.99251206047</v>
      </c>
      <c r="K187" s="140"/>
    </row>
    <row r="188" spans="1:11" x14ac:dyDescent="0.2">
      <c r="A188" s="138"/>
      <c r="B188" s="55" t="str">
        <f t="shared" si="17"/>
        <v>157</v>
      </c>
      <c r="C188" s="31">
        <f t="shared" si="21"/>
        <v>175145.99251206047</v>
      </c>
      <c r="D188" s="31">
        <f t="shared" si="18"/>
        <v>674.19415676748497</v>
      </c>
      <c r="E188" s="31">
        <f t="shared" si="22"/>
        <v>0</v>
      </c>
      <c r="F188" s="31">
        <f t="shared" si="19"/>
        <v>236.32917548733377</v>
      </c>
      <c r="G188" s="31">
        <f t="shared" si="20"/>
        <v>437.8649812801512</v>
      </c>
      <c r="H188" s="58">
        <f t="shared" si="16"/>
        <v>150</v>
      </c>
      <c r="I188" s="58"/>
      <c r="J188" s="147">
        <f t="shared" si="23"/>
        <v>174759.66333657314</v>
      </c>
      <c r="K188" s="140"/>
    </row>
    <row r="189" spans="1:11" x14ac:dyDescent="0.2">
      <c r="A189" s="138"/>
      <c r="B189" s="55" t="str">
        <f t="shared" si="17"/>
        <v>158</v>
      </c>
      <c r="C189" s="31">
        <f t="shared" si="21"/>
        <v>174759.66333657314</v>
      </c>
      <c r="D189" s="31">
        <f t="shared" si="18"/>
        <v>674.19415676748497</v>
      </c>
      <c r="E189" s="31">
        <f t="shared" si="22"/>
        <v>0</v>
      </c>
      <c r="F189" s="31">
        <f t="shared" si="19"/>
        <v>237.29499842605213</v>
      </c>
      <c r="G189" s="31">
        <f t="shared" si="20"/>
        <v>436.89915834143284</v>
      </c>
      <c r="H189" s="58">
        <f t="shared" si="16"/>
        <v>150</v>
      </c>
      <c r="I189" s="58"/>
      <c r="J189" s="147">
        <f t="shared" si="23"/>
        <v>174372.36833814709</v>
      </c>
      <c r="K189" s="140"/>
    </row>
    <row r="190" spans="1:11" x14ac:dyDescent="0.2">
      <c r="A190" s="138"/>
      <c r="B190" s="55" t="str">
        <f t="shared" si="17"/>
        <v>159</v>
      </c>
      <c r="C190" s="31">
        <f t="shared" si="21"/>
        <v>174372.36833814709</v>
      </c>
      <c r="D190" s="31">
        <f t="shared" si="18"/>
        <v>674.19415676748497</v>
      </c>
      <c r="E190" s="31">
        <f t="shared" si="22"/>
        <v>0</v>
      </c>
      <c r="F190" s="31">
        <f t="shared" si="19"/>
        <v>238.26323592211725</v>
      </c>
      <c r="G190" s="31">
        <f t="shared" si="20"/>
        <v>435.93092084536772</v>
      </c>
      <c r="H190" s="58">
        <f t="shared" si="16"/>
        <v>150</v>
      </c>
      <c r="I190" s="58"/>
      <c r="J190" s="147">
        <f t="shared" si="23"/>
        <v>173984.10510222497</v>
      </c>
      <c r="K190" s="140"/>
    </row>
    <row r="191" spans="1:11" x14ac:dyDescent="0.2">
      <c r="A191" s="138"/>
      <c r="B191" s="55" t="str">
        <f t="shared" si="17"/>
        <v>160</v>
      </c>
      <c r="C191" s="31">
        <f t="shared" si="21"/>
        <v>173984.10510222497</v>
      </c>
      <c r="D191" s="31">
        <f t="shared" si="18"/>
        <v>674.19415676748497</v>
      </c>
      <c r="E191" s="31">
        <f t="shared" si="22"/>
        <v>0</v>
      </c>
      <c r="F191" s="31">
        <f t="shared" si="19"/>
        <v>239.23389401192253</v>
      </c>
      <c r="G191" s="31">
        <f t="shared" si="20"/>
        <v>434.96026275556244</v>
      </c>
      <c r="H191" s="58">
        <f t="shared" si="16"/>
        <v>150</v>
      </c>
      <c r="I191" s="58"/>
      <c r="J191" s="147">
        <f t="shared" si="23"/>
        <v>173594.87120821304</v>
      </c>
      <c r="K191" s="140"/>
    </row>
    <row r="192" spans="1:11" x14ac:dyDescent="0.2">
      <c r="A192" s="138"/>
      <c r="B192" s="55" t="str">
        <f t="shared" si="17"/>
        <v>161</v>
      </c>
      <c r="C192" s="31">
        <f t="shared" si="21"/>
        <v>173594.87120821304</v>
      </c>
      <c r="D192" s="31">
        <f t="shared" si="18"/>
        <v>674.19415676748497</v>
      </c>
      <c r="E192" s="31">
        <f t="shared" si="22"/>
        <v>0</v>
      </c>
      <c r="F192" s="31">
        <f t="shared" si="19"/>
        <v>240.20697874695236</v>
      </c>
      <c r="G192" s="31">
        <f t="shared" si="20"/>
        <v>433.98717802053261</v>
      </c>
      <c r="H192" s="58">
        <f t="shared" si="16"/>
        <v>150</v>
      </c>
      <c r="I192" s="58"/>
      <c r="J192" s="147">
        <f t="shared" si="23"/>
        <v>173204.66422946609</v>
      </c>
      <c r="K192" s="140"/>
    </row>
    <row r="193" spans="1:11" x14ac:dyDescent="0.2">
      <c r="A193" s="138"/>
      <c r="B193" s="55" t="str">
        <f t="shared" si="17"/>
        <v>162</v>
      </c>
      <c r="C193" s="31">
        <f t="shared" si="21"/>
        <v>173204.66422946609</v>
      </c>
      <c r="D193" s="31">
        <f t="shared" si="18"/>
        <v>674.19415676748497</v>
      </c>
      <c r="E193" s="31">
        <f t="shared" si="22"/>
        <v>0</v>
      </c>
      <c r="F193" s="31">
        <f t="shared" si="19"/>
        <v>241.18249619381976</v>
      </c>
      <c r="G193" s="31">
        <f t="shared" si="20"/>
        <v>433.01166057366521</v>
      </c>
      <c r="H193" s="58">
        <f t="shared" si="16"/>
        <v>150</v>
      </c>
      <c r="I193" s="58"/>
      <c r="J193" s="147">
        <f t="shared" si="23"/>
        <v>172813.48173327226</v>
      </c>
      <c r="K193" s="140"/>
    </row>
    <row r="194" spans="1:11" x14ac:dyDescent="0.2">
      <c r="A194" s="138"/>
      <c r="B194" s="55" t="str">
        <f t="shared" si="17"/>
        <v>163</v>
      </c>
      <c r="C194" s="31">
        <f t="shared" si="21"/>
        <v>172813.48173327226</v>
      </c>
      <c r="D194" s="31">
        <f t="shared" si="18"/>
        <v>674.19415676748497</v>
      </c>
      <c r="E194" s="31">
        <f t="shared" si="22"/>
        <v>0</v>
      </c>
      <c r="F194" s="31">
        <f t="shared" si="19"/>
        <v>242.16045243430432</v>
      </c>
      <c r="G194" s="31">
        <f t="shared" si="20"/>
        <v>432.03370433318065</v>
      </c>
      <c r="H194" s="58">
        <f t="shared" si="16"/>
        <v>150</v>
      </c>
      <c r="I194" s="58"/>
      <c r="J194" s="147">
        <f t="shared" si="23"/>
        <v>172421.32128083796</v>
      </c>
      <c r="K194" s="140"/>
    </row>
    <row r="195" spans="1:11" x14ac:dyDescent="0.2">
      <c r="A195" s="138"/>
      <c r="B195" s="55" t="str">
        <f t="shared" si="17"/>
        <v>164</v>
      </c>
      <c r="C195" s="31">
        <f t="shared" si="21"/>
        <v>172421.32128083796</v>
      </c>
      <c r="D195" s="31">
        <f t="shared" si="18"/>
        <v>674.19415676748497</v>
      </c>
      <c r="E195" s="31">
        <f t="shared" si="22"/>
        <v>0</v>
      </c>
      <c r="F195" s="31">
        <f t="shared" si="19"/>
        <v>243.14085356539005</v>
      </c>
      <c r="G195" s="31">
        <f t="shared" si="20"/>
        <v>431.05330320209492</v>
      </c>
      <c r="H195" s="58">
        <f t="shared" si="16"/>
        <v>150</v>
      </c>
      <c r="I195" s="58"/>
      <c r="J195" s="147">
        <f t="shared" si="23"/>
        <v>172028.18042727257</v>
      </c>
      <c r="K195" s="140"/>
    </row>
    <row r="196" spans="1:11" x14ac:dyDescent="0.2">
      <c r="A196" s="138"/>
      <c r="B196" s="55" t="str">
        <f t="shared" si="17"/>
        <v>165</v>
      </c>
      <c r="C196" s="31">
        <f t="shared" si="21"/>
        <v>172028.18042727257</v>
      </c>
      <c r="D196" s="31">
        <f t="shared" si="18"/>
        <v>674.19415676748497</v>
      </c>
      <c r="E196" s="31">
        <f t="shared" si="22"/>
        <v>0</v>
      </c>
      <c r="F196" s="31">
        <f t="shared" si="19"/>
        <v>244.12370569930351</v>
      </c>
      <c r="G196" s="31">
        <f t="shared" si="20"/>
        <v>430.07045106818146</v>
      </c>
      <c r="H196" s="58">
        <f t="shared" si="16"/>
        <v>150</v>
      </c>
      <c r="I196" s="58"/>
      <c r="J196" s="147">
        <f t="shared" si="23"/>
        <v>171634.05672157326</v>
      </c>
      <c r="K196" s="140"/>
    </row>
    <row r="197" spans="1:11" x14ac:dyDescent="0.2">
      <c r="A197" s="138"/>
      <c r="B197" s="55" t="str">
        <f t="shared" si="17"/>
        <v>166</v>
      </c>
      <c r="C197" s="31">
        <f t="shared" si="21"/>
        <v>171634.05672157326</v>
      </c>
      <c r="D197" s="31">
        <f t="shared" si="18"/>
        <v>674.19415676748497</v>
      </c>
      <c r="E197" s="31">
        <f t="shared" si="22"/>
        <v>0</v>
      </c>
      <c r="F197" s="31">
        <f t="shared" si="19"/>
        <v>245.10901496355183</v>
      </c>
      <c r="G197" s="31">
        <f t="shared" si="20"/>
        <v>429.08514180393314</v>
      </c>
      <c r="H197" s="58">
        <f t="shared" si="16"/>
        <v>150</v>
      </c>
      <c r="I197" s="58"/>
      <c r="J197" s="147">
        <f t="shared" si="23"/>
        <v>171238.9477066097</v>
      </c>
      <c r="K197" s="140"/>
    </row>
    <row r="198" spans="1:11" x14ac:dyDescent="0.2">
      <c r="A198" s="138"/>
      <c r="B198" s="55" t="str">
        <f t="shared" si="17"/>
        <v>167</v>
      </c>
      <c r="C198" s="31">
        <f t="shared" si="21"/>
        <v>171238.9477066097</v>
      </c>
      <c r="D198" s="31">
        <f t="shared" si="18"/>
        <v>674.19415676748497</v>
      </c>
      <c r="E198" s="31">
        <f t="shared" si="22"/>
        <v>0</v>
      </c>
      <c r="F198" s="31">
        <f t="shared" si="19"/>
        <v>246.09678750096072</v>
      </c>
      <c r="G198" s="31">
        <f t="shared" si="20"/>
        <v>428.09736926652425</v>
      </c>
      <c r="H198" s="58">
        <f t="shared" si="16"/>
        <v>150</v>
      </c>
      <c r="I198" s="58"/>
      <c r="J198" s="147">
        <f t="shared" si="23"/>
        <v>170842.85091910875</v>
      </c>
      <c r="K198" s="140"/>
    </row>
    <row r="199" spans="1:11" x14ac:dyDescent="0.2">
      <c r="A199" s="138"/>
      <c r="B199" s="55" t="str">
        <f t="shared" si="17"/>
        <v>168</v>
      </c>
      <c r="C199" s="31">
        <f t="shared" si="21"/>
        <v>170842.85091910875</v>
      </c>
      <c r="D199" s="31">
        <f t="shared" si="18"/>
        <v>674.19415676748497</v>
      </c>
      <c r="E199" s="31">
        <f t="shared" si="22"/>
        <v>0</v>
      </c>
      <c r="F199" s="31">
        <f t="shared" si="19"/>
        <v>247.08702946971306</v>
      </c>
      <c r="G199" s="31">
        <f t="shared" si="20"/>
        <v>427.10712729777191</v>
      </c>
      <c r="H199" s="58">
        <f t="shared" si="16"/>
        <v>150</v>
      </c>
      <c r="I199" s="58"/>
      <c r="J199" s="147">
        <f t="shared" si="23"/>
        <v>170445.76388963903</v>
      </c>
      <c r="K199" s="140"/>
    </row>
    <row r="200" spans="1:11" x14ac:dyDescent="0.2">
      <c r="A200" s="138"/>
      <c r="B200" s="55" t="str">
        <f t="shared" si="17"/>
        <v>169</v>
      </c>
      <c r="C200" s="31">
        <f t="shared" si="21"/>
        <v>170445.76388963903</v>
      </c>
      <c r="D200" s="31">
        <f t="shared" si="18"/>
        <v>674.19415676748497</v>
      </c>
      <c r="E200" s="31">
        <f t="shared" si="22"/>
        <v>0</v>
      </c>
      <c r="F200" s="31">
        <f t="shared" si="19"/>
        <v>248.07974704338739</v>
      </c>
      <c r="G200" s="31">
        <f t="shared" si="20"/>
        <v>426.11440972409758</v>
      </c>
      <c r="H200" s="58">
        <f t="shared" si="16"/>
        <v>150</v>
      </c>
      <c r="I200" s="58"/>
      <c r="J200" s="147">
        <f t="shared" si="23"/>
        <v>170047.68414259565</v>
      </c>
      <c r="K200" s="140"/>
    </row>
    <row r="201" spans="1:11" x14ac:dyDescent="0.2">
      <c r="A201" s="138"/>
      <c r="B201" s="55" t="str">
        <f t="shared" si="17"/>
        <v>170</v>
      </c>
      <c r="C201" s="31">
        <f t="shared" si="21"/>
        <v>170047.68414259565</v>
      </c>
      <c r="D201" s="31">
        <f t="shared" si="18"/>
        <v>674.19415676748497</v>
      </c>
      <c r="E201" s="31">
        <f t="shared" si="22"/>
        <v>0</v>
      </c>
      <c r="F201" s="31">
        <f t="shared" si="19"/>
        <v>249.07494641099584</v>
      </c>
      <c r="G201" s="31">
        <f t="shared" si="20"/>
        <v>425.11921035648913</v>
      </c>
      <c r="H201" s="58">
        <f t="shared" si="16"/>
        <v>150</v>
      </c>
      <c r="I201" s="58"/>
      <c r="J201" s="147">
        <f t="shared" si="23"/>
        <v>169648.60919618467</v>
      </c>
      <c r="K201" s="140"/>
    </row>
    <row r="202" spans="1:11" x14ac:dyDescent="0.2">
      <c r="A202" s="138"/>
      <c r="B202" s="55" t="str">
        <f t="shared" si="17"/>
        <v>171</v>
      </c>
      <c r="C202" s="31">
        <f t="shared" si="21"/>
        <v>169648.60919618467</v>
      </c>
      <c r="D202" s="31">
        <f t="shared" si="18"/>
        <v>674.19415676748497</v>
      </c>
      <c r="E202" s="31">
        <f t="shared" si="22"/>
        <v>0</v>
      </c>
      <c r="F202" s="31">
        <f t="shared" si="19"/>
        <v>250.07263377702327</v>
      </c>
      <c r="G202" s="31">
        <f t="shared" si="20"/>
        <v>424.1215229904617</v>
      </c>
      <c r="H202" s="58">
        <f t="shared" si="16"/>
        <v>150</v>
      </c>
      <c r="I202" s="58"/>
      <c r="J202" s="147">
        <f t="shared" si="23"/>
        <v>169248.53656240765</v>
      </c>
      <c r="K202" s="140"/>
    </row>
    <row r="203" spans="1:11" x14ac:dyDescent="0.2">
      <c r="A203" s="138"/>
      <c r="B203" s="55" t="str">
        <f t="shared" si="17"/>
        <v>172</v>
      </c>
      <c r="C203" s="31">
        <f t="shared" si="21"/>
        <v>169248.53656240765</v>
      </c>
      <c r="D203" s="31">
        <f t="shared" si="18"/>
        <v>674.19415676748497</v>
      </c>
      <c r="E203" s="31">
        <f t="shared" si="22"/>
        <v>0</v>
      </c>
      <c r="F203" s="31">
        <f t="shared" si="19"/>
        <v>251.07281536146581</v>
      </c>
      <c r="G203" s="31">
        <f t="shared" si="20"/>
        <v>423.12134140601916</v>
      </c>
      <c r="H203" s="58">
        <f t="shared" si="16"/>
        <v>150</v>
      </c>
      <c r="I203" s="58"/>
      <c r="J203" s="147">
        <f t="shared" si="23"/>
        <v>168847.46374704619</v>
      </c>
      <c r="K203" s="140"/>
    </row>
    <row r="204" spans="1:11" x14ac:dyDescent="0.2">
      <c r="A204" s="138"/>
      <c r="B204" s="55" t="str">
        <f t="shared" si="17"/>
        <v>173</v>
      </c>
      <c r="C204" s="31">
        <f t="shared" si="21"/>
        <v>168847.46374704619</v>
      </c>
      <c r="D204" s="31">
        <f t="shared" si="18"/>
        <v>674.19415676748497</v>
      </c>
      <c r="E204" s="31">
        <f t="shared" si="22"/>
        <v>0</v>
      </c>
      <c r="F204" s="31">
        <f t="shared" si="19"/>
        <v>252.0754973998695</v>
      </c>
      <c r="G204" s="31">
        <f t="shared" si="20"/>
        <v>422.11865936761546</v>
      </c>
      <c r="H204" s="58">
        <f t="shared" si="16"/>
        <v>150</v>
      </c>
      <c r="I204" s="58"/>
      <c r="J204" s="147">
        <f t="shared" si="23"/>
        <v>168445.38824964632</v>
      </c>
      <c r="K204" s="140"/>
    </row>
    <row r="205" spans="1:11" x14ac:dyDescent="0.2">
      <c r="A205" s="138"/>
      <c r="B205" s="55" t="str">
        <f t="shared" si="17"/>
        <v>174</v>
      </c>
      <c r="C205" s="31">
        <f t="shared" si="21"/>
        <v>168445.38824964632</v>
      </c>
      <c r="D205" s="31">
        <f t="shared" si="18"/>
        <v>674.19415676748497</v>
      </c>
      <c r="E205" s="31">
        <f t="shared" si="22"/>
        <v>0</v>
      </c>
      <c r="F205" s="31">
        <f t="shared" si="19"/>
        <v>253.08068614336918</v>
      </c>
      <c r="G205" s="31">
        <f t="shared" si="20"/>
        <v>421.11347062411579</v>
      </c>
      <c r="H205" s="58">
        <f t="shared" si="16"/>
        <v>150</v>
      </c>
      <c r="I205" s="58"/>
      <c r="J205" s="147">
        <f t="shared" si="23"/>
        <v>168042.30756350295</v>
      </c>
      <c r="K205" s="140"/>
    </row>
    <row r="206" spans="1:11" x14ac:dyDescent="0.2">
      <c r="A206" s="138"/>
      <c r="B206" s="55" t="str">
        <f t="shared" si="17"/>
        <v>175</v>
      </c>
      <c r="C206" s="31">
        <f t="shared" si="21"/>
        <v>168042.30756350295</v>
      </c>
      <c r="D206" s="31">
        <f t="shared" si="18"/>
        <v>674.19415676748497</v>
      </c>
      <c r="E206" s="31">
        <f t="shared" si="22"/>
        <v>0</v>
      </c>
      <c r="F206" s="31">
        <f t="shared" si="19"/>
        <v>254.08838785872757</v>
      </c>
      <c r="G206" s="31">
        <f t="shared" si="20"/>
        <v>420.1057689087574</v>
      </c>
      <c r="H206" s="58">
        <f t="shared" si="16"/>
        <v>150</v>
      </c>
      <c r="I206" s="58"/>
      <c r="J206" s="147">
        <f t="shared" si="23"/>
        <v>167638.21917564422</v>
      </c>
      <c r="K206" s="140"/>
    </row>
    <row r="207" spans="1:11" x14ac:dyDescent="0.2">
      <c r="A207" s="138"/>
      <c r="B207" s="55" t="str">
        <f t="shared" si="17"/>
        <v>176</v>
      </c>
      <c r="C207" s="31">
        <f t="shared" si="21"/>
        <v>167638.21917564422</v>
      </c>
      <c r="D207" s="31">
        <f t="shared" si="18"/>
        <v>674.19415676748497</v>
      </c>
      <c r="E207" s="31">
        <f t="shared" si="22"/>
        <v>0</v>
      </c>
      <c r="F207" s="31">
        <f t="shared" si="19"/>
        <v>255.09860882837444</v>
      </c>
      <c r="G207" s="31">
        <f t="shared" si="20"/>
        <v>419.09554793911053</v>
      </c>
      <c r="H207" s="58">
        <f t="shared" si="16"/>
        <v>150</v>
      </c>
      <c r="I207" s="58"/>
      <c r="J207" s="147">
        <f t="shared" si="23"/>
        <v>167233.12056681584</v>
      </c>
      <c r="K207" s="140"/>
    </row>
    <row r="208" spans="1:11" x14ac:dyDescent="0.2">
      <c r="A208" s="138"/>
      <c r="B208" s="55" t="str">
        <f t="shared" si="17"/>
        <v>177</v>
      </c>
      <c r="C208" s="31">
        <f t="shared" si="21"/>
        <v>167233.12056681584</v>
      </c>
      <c r="D208" s="31">
        <f t="shared" si="18"/>
        <v>674.19415676748497</v>
      </c>
      <c r="E208" s="31">
        <f t="shared" si="22"/>
        <v>0</v>
      </c>
      <c r="F208" s="31">
        <f t="shared" si="19"/>
        <v>256.11135535044536</v>
      </c>
      <c r="G208" s="31">
        <f t="shared" si="20"/>
        <v>418.0828014170396</v>
      </c>
      <c r="H208" s="58">
        <f t="shared" si="16"/>
        <v>150</v>
      </c>
      <c r="I208" s="58"/>
      <c r="J208" s="147">
        <f t="shared" si="23"/>
        <v>166827.0092114654</v>
      </c>
      <c r="K208" s="140"/>
    </row>
    <row r="209" spans="1:11" x14ac:dyDescent="0.2">
      <c r="A209" s="138"/>
      <c r="B209" s="55" t="str">
        <f t="shared" si="17"/>
        <v>178</v>
      </c>
      <c r="C209" s="31">
        <f t="shared" si="21"/>
        <v>166827.0092114654</v>
      </c>
      <c r="D209" s="31">
        <f t="shared" si="18"/>
        <v>674.19415676748497</v>
      </c>
      <c r="E209" s="31">
        <f t="shared" si="22"/>
        <v>0</v>
      </c>
      <c r="F209" s="31">
        <f t="shared" si="19"/>
        <v>257.12663373882145</v>
      </c>
      <c r="G209" s="31">
        <f t="shared" si="20"/>
        <v>417.06752302866352</v>
      </c>
      <c r="H209" s="58">
        <f t="shared" si="16"/>
        <v>150</v>
      </c>
      <c r="I209" s="58"/>
      <c r="J209" s="147">
        <f t="shared" si="23"/>
        <v>166419.88257772659</v>
      </c>
      <c r="K209" s="140"/>
    </row>
    <row r="210" spans="1:11" x14ac:dyDescent="0.2">
      <c r="A210" s="138"/>
      <c r="B210" s="55" t="str">
        <f t="shared" si="17"/>
        <v>179</v>
      </c>
      <c r="C210" s="31">
        <f t="shared" si="21"/>
        <v>166419.88257772659</v>
      </c>
      <c r="D210" s="31">
        <f t="shared" si="18"/>
        <v>674.19415676748497</v>
      </c>
      <c r="E210" s="31">
        <f t="shared" si="22"/>
        <v>0</v>
      </c>
      <c r="F210" s="31">
        <f t="shared" si="19"/>
        <v>258.14445032316848</v>
      </c>
      <c r="G210" s="31">
        <f t="shared" si="20"/>
        <v>416.04970644431648</v>
      </c>
      <c r="H210" s="58">
        <f t="shared" si="16"/>
        <v>150</v>
      </c>
      <c r="I210" s="58"/>
      <c r="J210" s="147">
        <f t="shared" si="23"/>
        <v>166011.73812740343</v>
      </c>
      <c r="K210" s="140"/>
    </row>
    <row r="211" spans="1:11" x14ac:dyDescent="0.2">
      <c r="A211" s="138"/>
      <c r="B211" s="55" t="str">
        <f t="shared" si="17"/>
        <v>180</v>
      </c>
      <c r="C211" s="31">
        <f t="shared" si="21"/>
        <v>166011.73812740343</v>
      </c>
      <c r="D211" s="31">
        <f t="shared" si="18"/>
        <v>674.19415676748497</v>
      </c>
      <c r="E211" s="31">
        <f t="shared" si="22"/>
        <v>0</v>
      </c>
      <c r="F211" s="31">
        <f t="shared" si="19"/>
        <v>259.16481144897637</v>
      </c>
      <c r="G211" s="31">
        <f t="shared" si="20"/>
        <v>415.0293453185086</v>
      </c>
      <c r="H211" s="58">
        <f t="shared" si="16"/>
        <v>150</v>
      </c>
      <c r="I211" s="58"/>
      <c r="J211" s="147">
        <f t="shared" si="23"/>
        <v>165602.57331595445</v>
      </c>
      <c r="K211" s="140"/>
    </row>
    <row r="212" spans="1:11" x14ac:dyDescent="0.2">
      <c r="A212" s="138"/>
      <c r="B212" s="55" t="str">
        <f t="shared" si="17"/>
        <v>181</v>
      </c>
      <c r="C212" s="31">
        <f t="shared" si="21"/>
        <v>165602.57331595445</v>
      </c>
      <c r="D212" s="31">
        <f t="shared" si="18"/>
        <v>674.19415676748497</v>
      </c>
      <c r="E212" s="31">
        <f t="shared" si="22"/>
        <v>0</v>
      </c>
      <c r="F212" s="31">
        <f t="shared" si="19"/>
        <v>260.18772347759887</v>
      </c>
      <c r="G212" s="31">
        <f t="shared" si="20"/>
        <v>414.0064332898861</v>
      </c>
      <c r="H212" s="58">
        <f t="shared" si="16"/>
        <v>150</v>
      </c>
      <c r="I212" s="58"/>
      <c r="J212" s="147">
        <f t="shared" si="23"/>
        <v>165192.38559247684</v>
      </c>
      <c r="K212" s="140"/>
    </row>
    <row r="213" spans="1:11" x14ac:dyDescent="0.2">
      <c r="A213" s="138"/>
      <c r="B213" s="55" t="str">
        <f t="shared" si="17"/>
        <v>182</v>
      </c>
      <c r="C213" s="31">
        <f t="shared" si="21"/>
        <v>165192.38559247684</v>
      </c>
      <c r="D213" s="31">
        <f t="shared" si="18"/>
        <v>674.19415676748497</v>
      </c>
      <c r="E213" s="31">
        <f t="shared" si="22"/>
        <v>0</v>
      </c>
      <c r="F213" s="31">
        <f t="shared" si="19"/>
        <v>261.21319278629284</v>
      </c>
      <c r="G213" s="31">
        <f t="shared" si="20"/>
        <v>412.98096398119213</v>
      </c>
      <c r="H213" s="58">
        <f t="shared" si="16"/>
        <v>150</v>
      </c>
      <c r="I213" s="58"/>
      <c r="J213" s="147">
        <f t="shared" si="23"/>
        <v>164781.17239969055</v>
      </c>
      <c r="K213" s="140"/>
    </row>
    <row r="214" spans="1:11" x14ac:dyDescent="0.2">
      <c r="A214" s="138"/>
      <c r="B214" s="55" t="str">
        <f t="shared" si="17"/>
        <v>183</v>
      </c>
      <c r="C214" s="31">
        <f t="shared" si="21"/>
        <v>164781.17239969055</v>
      </c>
      <c r="D214" s="31">
        <f t="shared" si="18"/>
        <v>674.19415676748497</v>
      </c>
      <c r="E214" s="31">
        <f t="shared" si="22"/>
        <v>0</v>
      </c>
      <c r="F214" s="31">
        <f t="shared" si="19"/>
        <v>262.24122576825857</v>
      </c>
      <c r="G214" s="31">
        <f t="shared" si="20"/>
        <v>411.9529309992264</v>
      </c>
      <c r="H214" s="58">
        <f t="shared" si="16"/>
        <v>150</v>
      </c>
      <c r="I214" s="58"/>
      <c r="J214" s="147">
        <f t="shared" si="23"/>
        <v>164368.93117392229</v>
      </c>
      <c r="K214" s="140"/>
    </row>
    <row r="215" spans="1:11" x14ac:dyDescent="0.2">
      <c r="A215" s="138"/>
      <c r="B215" s="55" t="str">
        <f t="shared" si="17"/>
        <v>184</v>
      </c>
      <c r="C215" s="31">
        <f t="shared" si="21"/>
        <v>164368.93117392229</v>
      </c>
      <c r="D215" s="31">
        <f t="shared" si="18"/>
        <v>674.19415676748497</v>
      </c>
      <c r="E215" s="31">
        <f t="shared" si="22"/>
        <v>0</v>
      </c>
      <c r="F215" s="31">
        <f t="shared" si="19"/>
        <v>263.27182883267926</v>
      </c>
      <c r="G215" s="31">
        <f t="shared" si="20"/>
        <v>410.92232793480571</v>
      </c>
      <c r="H215" s="58">
        <f t="shared" si="16"/>
        <v>150</v>
      </c>
      <c r="I215" s="58"/>
      <c r="J215" s="147">
        <f t="shared" si="23"/>
        <v>163955.6593450896</v>
      </c>
      <c r="K215" s="140"/>
    </row>
    <row r="216" spans="1:11" x14ac:dyDescent="0.2">
      <c r="A216" s="138"/>
      <c r="B216" s="55" t="str">
        <f t="shared" si="17"/>
        <v>185</v>
      </c>
      <c r="C216" s="31">
        <f t="shared" si="21"/>
        <v>163955.6593450896</v>
      </c>
      <c r="D216" s="31">
        <f t="shared" si="18"/>
        <v>674.19415676748497</v>
      </c>
      <c r="E216" s="31">
        <f t="shared" si="22"/>
        <v>0</v>
      </c>
      <c r="F216" s="31">
        <f t="shared" si="19"/>
        <v>264.30500840476094</v>
      </c>
      <c r="G216" s="31">
        <f t="shared" si="20"/>
        <v>409.88914836272403</v>
      </c>
      <c r="H216" s="58">
        <f t="shared" si="16"/>
        <v>150</v>
      </c>
      <c r="I216" s="58"/>
      <c r="J216" s="147">
        <f t="shared" si="23"/>
        <v>163541.35433668483</v>
      </c>
      <c r="K216" s="140"/>
    </row>
    <row r="217" spans="1:11" x14ac:dyDescent="0.2">
      <c r="A217" s="138"/>
      <c r="B217" s="55" t="str">
        <f t="shared" si="17"/>
        <v>186</v>
      </c>
      <c r="C217" s="31">
        <f t="shared" si="21"/>
        <v>163541.35433668483</v>
      </c>
      <c r="D217" s="31">
        <f t="shared" si="18"/>
        <v>674.19415676748497</v>
      </c>
      <c r="E217" s="31">
        <f t="shared" si="22"/>
        <v>0</v>
      </c>
      <c r="F217" s="31">
        <f t="shared" si="19"/>
        <v>265.34077092577286</v>
      </c>
      <c r="G217" s="31">
        <f t="shared" si="20"/>
        <v>408.85338584171211</v>
      </c>
      <c r="H217" s="58">
        <f t="shared" si="16"/>
        <v>150</v>
      </c>
      <c r="I217" s="58"/>
      <c r="J217" s="147">
        <f t="shared" si="23"/>
        <v>163126.01356575906</v>
      </c>
      <c r="K217" s="140"/>
    </row>
    <row r="218" spans="1:11" x14ac:dyDescent="0.2">
      <c r="A218" s="138"/>
      <c r="B218" s="55" t="str">
        <f t="shared" si="17"/>
        <v>187</v>
      </c>
      <c r="C218" s="31">
        <f t="shared" si="21"/>
        <v>163126.01356575906</v>
      </c>
      <c r="D218" s="31">
        <f t="shared" si="18"/>
        <v>674.19415676748497</v>
      </c>
      <c r="E218" s="31">
        <f t="shared" si="22"/>
        <v>0</v>
      </c>
      <c r="F218" s="31">
        <f t="shared" si="19"/>
        <v>266.37912285308732</v>
      </c>
      <c r="G218" s="31">
        <f t="shared" si="20"/>
        <v>407.81503391439765</v>
      </c>
      <c r="H218" s="58">
        <f t="shared" si="16"/>
        <v>150</v>
      </c>
      <c r="I218" s="58"/>
      <c r="J218" s="147">
        <f t="shared" si="23"/>
        <v>162709.63444290598</v>
      </c>
      <c r="K218" s="140"/>
    </row>
    <row r="219" spans="1:11" x14ac:dyDescent="0.2">
      <c r="A219" s="138"/>
      <c r="B219" s="55" t="str">
        <f t="shared" si="17"/>
        <v>188</v>
      </c>
      <c r="C219" s="31">
        <f t="shared" si="21"/>
        <v>162709.63444290598</v>
      </c>
      <c r="D219" s="31">
        <f t="shared" si="18"/>
        <v>674.19415676748497</v>
      </c>
      <c r="E219" s="31">
        <f t="shared" si="22"/>
        <v>0</v>
      </c>
      <c r="F219" s="31">
        <f t="shared" si="19"/>
        <v>267.42007066022001</v>
      </c>
      <c r="G219" s="31">
        <f t="shared" si="20"/>
        <v>406.77408610726496</v>
      </c>
      <c r="H219" s="58">
        <f t="shared" si="16"/>
        <v>150</v>
      </c>
      <c r="I219" s="58"/>
      <c r="J219" s="147">
        <f t="shared" si="23"/>
        <v>162292.21437224577</v>
      </c>
      <c r="K219" s="140"/>
    </row>
    <row r="220" spans="1:11" x14ac:dyDescent="0.2">
      <c r="A220" s="138"/>
      <c r="B220" s="55" t="str">
        <f t="shared" si="17"/>
        <v>189</v>
      </c>
      <c r="C220" s="31">
        <f t="shared" si="21"/>
        <v>162292.21437224577</v>
      </c>
      <c r="D220" s="31">
        <f t="shared" si="18"/>
        <v>674.19415676748497</v>
      </c>
      <c r="E220" s="31">
        <f t="shared" si="22"/>
        <v>0</v>
      </c>
      <c r="F220" s="31">
        <f t="shared" si="19"/>
        <v>268.46362083687052</v>
      </c>
      <c r="G220" s="31">
        <f t="shared" si="20"/>
        <v>405.73053593061445</v>
      </c>
      <c r="H220" s="58">
        <f t="shared" si="16"/>
        <v>150</v>
      </c>
      <c r="I220" s="58"/>
      <c r="J220" s="147">
        <f t="shared" si="23"/>
        <v>161873.75075140889</v>
      </c>
      <c r="K220" s="140"/>
    </row>
    <row r="221" spans="1:11" x14ac:dyDescent="0.2">
      <c r="A221" s="138"/>
      <c r="B221" s="55" t="str">
        <f t="shared" si="17"/>
        <v>190</v>
      </c>
      <c r="C221" s="31">
        <f t="shared" si="21"/>
        <v>161873.75075140889</v>
      </c>
      <c r="D221" s="31">
        <f t="shared" si="18"/>
        <v>674.19415676748497</v>
      </c>
      <c r="E221" s="31">
        <f t="shared" si="22"/>
        <v>0</v>
      </c>
      <c r="F221" s="31">
        <f t="shared" si="19"/>
        <v>269.50977988896273</v>
      </c>
      <c r="G221" s="31">
        <f t="shared" si="20"/>
        <v>404.68437687852224</v>
      </c>
      <c r="H221" s="58">
        <f t="shared" si="16"/>
        <v>150</v>
      </c>
      <c r="I221" s="58"/>
      <c r="J221" s="147">
        <f t="shared" si="23"/>
        <v>161454.24097151993</v>
      </c>
      <c r="K221" s="140"/>
    </row>
    <row r="222" spans="1:11" x14ac:dyDescent="0.2">
      <c r="A222" s="138"/>
      <c r="B222" s="55" t="str">
        <f t="shared" si="17"/>
        <v>191</v>
      </c>
      <c r="C222" s="31">
        <f t="shared" si="21"/>
        <v>161454.24097151993</v>
      </c>
      <c r="D222" s="31">
        <f t="shared" si="18"/>
        <v>674.19415676748497</v>
      </c>
      <c r="E222" s="31">
        <f t="shared" si="22"/>
        <v>0</v>
      </c>
      <c r="F222" s="31">
        <f t="shared" si="19"/>
        <v>270.55855433868516</v>
      </c>
      <c r="G222" s="31">
        <f t="shared" si="20"/>
        <v>403.63560242879981</v>
      </c>
      <c r="H222" s="58">
        <f t="shared" si="16"/>
        <v>150</v>
      </c>
      <c r="I222" s="58"/>
      <c r="J222" s="147">
        <f t="shared" si="23"/>
        <v>161033.68241718123</v>
      </c>
      <c r="K222" s="140"/>
    </row>
    <row r="223" spans="1:11" x14ac:dyDescent="0.2">
      <c r="A223" s="138"/>
      <c r="B223" s="55" t="str">
        <f t="shared" si="17"/>
        <v>192</v>
      </c>
      <c r="C223" s="31">
        <f t="shared" si="21"/>
        <v>161033.68241718123</v>
      </c>
      <c r="D223" s="31">
        <f t="shared" si="18"/>
        <v>674.19415676748497</v>
      </c>
      <c r="E223" s="31">
        <f t="shared" si="22"/>
        <v>0</v>
      </c>
      <c r="F223" s="31">
        <f t="shared" si="19"/>
        <v>271.60995072453187</v>
      </c>
      <c r="G223" s="31">
        <f t="shared" si="20"/>
        <v>402.5842060429531</v>
      </c>
      <c r="H223" s="58">
        <f t="shared" si="16"/>
        <v>150</v>
      </c>
      <c r="I223" s="58"/>
      <c r="J223" s="147">
        <f t="shared" si="23"/>
        <v>160612.07246645671</v>
      </c>
      <c r="K223" s="140"/>
    </row>
    <row r="224" spans="1:11" x14ac:dyDescent="0.2">
      <c r="A224" s="138"/>
      <c r="B224" s="55" t="str">
        <f t="shared" si="17"/>
        <v>193</v>
      </c>
      <c r="C224" s="31">
        <f t="shared" si="21"/>
        <v>160612.07246645671</v>
      </c>
      <c r="D224" s="31">
        <f t="shared" si="18"/>
        <v>674.19415676748497</v>
      </c>
      <c r="E224" s="31">
        <f t="shared" si="22"/>
        <v>0</v>
      </c>
      <c r="F224" s="31">
        <f t="shared" si="19"/>
        <v>272.66397560134317</v>
      </c>
      <c r="G224" s="31">
        <f t="shared" si="20"/>
        <v>401.5301811661418</v>
      </c>
      <c r="H224" s="58">
        <f t="shared" ref="H224:H287" si="24">IF(($E$18&gt;0)*AND(C224&gt;$E$16,F224&gt;0,G224&gt;0,C224&lt;&gt;""),$E$18-$E$16,0)</f>
        <v>150</v>
      </c>
      <c r="I224" s="58"/>
      <c r="J224" s="147">
        <f t="shared" si="23"/>
        <v>160189.40849085536</v>
      </c>
      <c r="K224" s="140"/>
    </row>
    <row r="225" spans="1:11" x14ac:dyDescent="0.2">
      <c r="A225" s="138"/>
      <c r="B225" s="55" t="str">
        <f t="shared" ref="B225:B288" si="25">IF(B224&lt;&gt;"",IF(VALUE(B224)&lt;$H$12,TEXT(VALUE(B224)+1,0),""),"")</f>
        <v>194</v>
      </c>
      <c r="C225" s="31">
        <f t="shared" si="21"/>
        <v>160189.40849085536</v>
      </c>
      <c r="D225" s="31">
        <f t="shared" ref="D225:D288" si="26">IF(B225="","",IF(AND(C225&gt;0,((1+$E$13/$E$15)*C225)&gt;=$E$16),$E$16,IF(C225&gt;0,(1+($E$13/$E$15))*C225,0)))</f>
        <v>674.19415676748497</v>
      </c>
      <c r="E225" s="31">
        <f t="shared" si="22"/>
        <v>0</v>
      </c>
      <c r="F225" s="31">
        <f t="shared" ref="F225:F288" si="27">IF(B225="","",D225-G225)</f>
        <v>273.72063554034656</v>
      </c>
      <c r="G225" s="31">
        <f t="shared" ref="G225:G288" si="28">IF(B225="","",IF(C225&gt;0,(C225*($E$13/$E$15)),0))</f>
        <v>400.47352122713841</v>
      </c>
      <c r="H225" s="58">
        <f t="shared" si="24"/>
        <v>150</v>
      </c>
      <c r="I225" s="58"/>
      <c r="J225" s="147">
        <f t="shared" si="23"/>
        <v>159765.68785531502</v>
      </c>
      <c r="K225" s="140"/>
    </row>
    <row r="226" spans="1:11" x14ac:dyDescent="0.2">
      <c r="A226" s="138"/>
      <c r="B226" s="55" t="str">
        <f t="shared" si="25"/>
        <v>195</v>
      </c>
      <c r="C226" s="31">
        <f t="shared" ref="C226:C289" si="29">IF(B226="","",IF(C225-E225-F225-H225-I225&gt;0,C225-E225-F225-H225-I225, 0))</f>
        <v>159765.68785531502</v>
      </c>
      <c r="D226" s="31">
        <f t="shared" si="26"/>
        <v>674.19415676748497</v>
      </c>
      <c r="E226" s="31">
        <f t="shared" ref="E226:E289" si="30">IF(B226="","",IF(VALUE(B226)=($E$19*$E$15),C226-F226-H226-I226,0))</f>
        <v>0</v>
      </c>
      <c r="F226" s="31">
        <f t="shared" si="27"/>
        <v>274.77993712919744</v>
      </c>
      <c r="G226" s="31">
        <f t="shared" si="28"/>
        <v>399.41421963828753</v>
      </c>
      <c r="H226" s="58">
        <f t="shared" si="24"/>
        <v>150</v>
      </c>
      <c r="I226" s="58"/>
      <c r="J226" s="147">
        <f t="shared" ref="J226:J289" si="31">IF(J225&lt;0.1,0,C226-E226-F226-H226-I226)</f>
        <v>159340.90791818581</v>
      </c>
      <c r="K226" s="140"/>
    </row>
    <row r="227" spans="1:11" x14ac:dyDescent="0.2">
      <c r="A227" s="138"/>
      <c r="B227" s="55" t="str">
        <f t="shared" si="25"/>
        <v>196</v>
      </c>
      <c r="C227" s="31">
        <f t="shared" si="29"/>
        <v>159340.90791818581</v>
      </c>
      <c r="D227" s="31">
        <f t="shared" si="26"/>
        <v>674.19415676748497</v>
      </c>
      <c r="E227" s="31">
        <f t="shared" si="30"/>
        <v>0</v>
      </c>
      <c r="F227" s="31">
        <f t="shared" si="27"/>
        <v>275.84188697202046</v>
      </c>
      <c r="G227" s="31">
        <f t="shared" si="28"/>
        <v>398.35226979546451</v>
      </c>
      <c r="H227" s="58">
        <f t="shared" si="24"/>
        <v>150</v>
      </c>
      <c r="I227" s="58"/>
      <c r="J227" s="147">
        <f t="shared" si="31"/>
        <v>158915.06603121379</v>
      </c>
      <c r="K227" s="140"/>
    </row>
    <row r="228" spans="1:11" x14ac:dyDescent="0.2">
      <c r="A228" s="138"/>
      <c r="B228" s="55" t="str">
        <f t="shared" si="25"/>
        <v>197</v>
      </c>
      <c r="C228" s="31">
        <f t="shared" si="29"/>
        <v>158915.06603121379</v>
      </c>
      <c r="D228" s="31">
        <f t="shared" si="26"/>
        <v>674.19415676748497</v>
      </c>
      <c r="E228" s="31">
        <f t="shared" si="30"/>
        <v>0</v>
      </c>
      <c r="F228" s="31">
        <f t="shared" si="27"/>
        <v>276.90649168945049</v>
      </c>
      <c r="G228" s="31">
        <f t="shared" si="28"/>
        <v>397.28766507803448</v>
      </c>
      <c r="H228" s="58">
        <f t="shared" si="24"/>
        <v>150</v>
      </c>
      <c r="I228" s="58"/>
      <c r="J228" s="147">
        <f t="shared" si="31"/>
        <v>158488.15953952435</v>
      </c>
      <c r="K228" s="140"/>
    </row>
    <row r="229" spans="1:11" x14ac:dyDescent="0.2">
      <c r="A229" s="138"/>
      <c r="B229" s="55" t="str">
        <f t="shared" si="25"/>
        <v>198</v>
      </c>
      <c r="C229" s="31">
        <f t="shared" si="29"/>
        <v>158488.15953952435</v>
      </c>
      <c r="D229" s="31">
        <f t="shared" si="26"/>
        <v>674.19415676748497</v>
      </c>
      <c r="E229" s="31">
        <f t="shared" si="30"/>
        <v>0</v>
      </c>
      <c r="F229" s="31">
        <f t="shared" si="27"/>
        <v>277.9737579186741</v>
      </c>
      <c r="G229" s="31">
        <f t="shared" si="28"/>
        <v>396.22039884881087</v>
      </c>
      <c r="H229" s="58">
        <f t="shared" si="24"/>
        <v>150</v>
      </c>
      <c r="I229" s="58"/>
      <c r="J229" s="147">
        <f t="shared" si="31"/>
        <v>158060.18578160569</v>
      </c>
      <c r="K229" s="140"/>
    </row>
    <row r="230" spans="1:11" x14ac:dyDescent="0.2">
      <c r="A230" s="138"/>
      <c r="B230" s="55" t="str">
        <f t="shared" si="25"/>
        <v>199</v>
      </c>
      <c r="C230" s="31">
        <f t="shared" si="29"/>
        <v>158060.18578160569</v>
      </c>
      <c r="D230" s="31">
        <f t="shared" si="26"/>
        <v>674.19415676748497</v>
      </c>
      <c r="E230" s="31">
        <f t="shared" si="30"/>
        <v>0</v>
      </c>
      <c r="F230" s="31">
        <f t="shared" si="27"/>
        <v>279.04369231347073</v>
      </c>
      <c r="G230" s="31">
        <f t="shared" si="28"/>
        <v>395.15046445401424</v>
      </c>
      <c r="H230" s="58">
        <f t="shared" si="24"/>
        <v>150</v>
      </c>
      <c r="I230" s="58"/>
      <c r="J230" s="147">
        <f t="shared" si="31"/>
        <v>157631.1420892922</v>
      </c>
      <c r="K230" s="140"/>
    </row>
    <row r="231" spans="1:11" x14ac:dyDescent="0.2">
      <c r="A231" s="138"/>
      <c r="B231" s="55" t="str">
        <f t="shared" si="25"/>
        <v>200</v>
      </c>
      <c r="C231" s="31">
        <f t="shared" si="29"/>
        <v>157631.1420892922</v>
      </c>
      <c r="D231" s="31">
        <f t="shared" si="26"/>
        <v>674.19415676748497</v>
      </c>
      <c r="E231" s="31">
        <f t="shared" si="30"/>
        <v>0</v>
      </c>
      <c r="F231" s="31">
        <f t="shared" si="27"/>
        <v>280.11630154425444</v>
      </c>
      <c r="G231" s="31">
        <f t="shared" si="28"/>
        <v>394.07785522323053</v>
      </c>
      <c r="H231" s="58">
        <f t="shared" si="24"/>
        <v>150</v>
      </c>
      <c r="I231" s="58"/>
      <c r="J231" s="147">
        <f t="shared" si="31"/>
        <v>157201.02578774796</v>
      </c>
      <c r="K231" s="140"/>
    </row>
    <row r="232" spans="1:11" x14ac:dyDescent="0.2">
      <c r="A232" s="138"/>
      <c r="B232" s="55" t="str">
        <f t="shared" si="25"/>
        <v>201</v>
      </c>
      <c r="C232" s="31">
        <f t="shared" si="29"/>
        <v>157201.02578774796</v>
      </c>
      <c r="D232" s="31">
        <f t="shared" si="26"/>
        <v>674.19415676748497</v>
      </c>
      <c r="E232" s="31">
        <f t="shared" si="30"/>
        <v>0</v>
      </c>
      <c r="F232" s="31">
        <f t="shared" si="27"/>
        <v>281.19159229811504</v>
      </c>
      <c r="G232" s="31">
        <f t="shared" si="28"/>
        <v>393.00256446936993</v>
      </c>
      <c r="H232" s="58">
        <f t="shared" si="24"/>
        <v>150</v>
      </c>
      <c r="I232" s="58"/>
      <c r="J232" s="147">
        <f t="shared" si="31"/>
        <v>156769.83419544983</v>
      </c>
      <c r="K232" s="140"/>
    </row>
    <row r="233" spans="1:11" x14ac:dyDescent="0.2">
      <c r="A233" s="138"/>
      <c r="B233" s="55" t="str">
        <f t="shared" si="25"/>
        <v>202</v>
      </c>
      <c r="C233" s="31">
        <f t="shared" si="29"/>
        <v>156769.83419544983</v>
      </c>
      <c r="D233" s="31">
        <f t="shared" si="26"/>
        <v>674.19415676748497</v>
      </c>
      <c r="E233" s="31">
        <f t="shared" si="30"/>
        <v>0</v>
      </c>
      <c r="F233" s="31">
        <f t="shared" si="27"/>
        <v>282.26957127886038</v>
      </c>
      <c r="G233" s="31">
        <f t="shared" si="28"/>
        <v>391.92458548862459</v>
      </c>
      <c r="H233" s="58">
        <f t="shared" si="24"/>
        <v>150</v>
      </c>
      <c r="I233" s="58"/>
      <c r="J233" s="147">
        <f t="shared" si="31"/>
        <v>156337.56462417098</v>
      </c>
      <c r="K233" s="140"/>
    </row>
    <row r="234" spans="1:11" x14ac:dyDescent="0.2">
      <c r="A234" s="138"/>
      <c r="B234" s="55" t="str">
        <f t="shared" si="25"/>
        <v>203</v>
      </c>
      <c r="C234" s="31">
        <f t="shared" si="29"/>
        <v>156337.56462417098</v>
      </c>
      <c r="D234" s="31">
        <f t="shared" si="26"/>
        <v>674.19415676748497</v>
      </c>
      <c r="E234" s="31">
        <f t="shared" si="30"/>
        <v>0</v>
      </c>
      <c r="F234" s="31">
        <f t="shared" si="27"/>
        <v>283.35024520705753</v>
      </c>
      <c r="G234" s="31">
        <f t="shared" si="28"/>
        <v>390.84391156042744</v>
      </c>
      <c r="H234" s="58">
        <f t="shared" si="24"/>
        <v>150</v>
      </c>
      <c r="I234" s="58"/>
      <c r="J234" s="147">
        <f t="shared" si="31"/>
        <v>155904.21437896392</v>
      </c>
      <c r="K234" s="140"/>
    </row>
    <row r="235" spans="1:11" x14ac:dyDescent="0.2">
      <c r="A235" s="138"/>
      <c r="B235" s="55" t="str">
        <f t="shared" si="25"/>
        <v>204</v>
      </c>
      <c r="C235" s="31">
        <f t="shared" si="29"/>
        <v>155904.21437896392</v>
      </c>
      <c r="D235" s="31">
        <f t="shared" si="26"/>
        <v>674.19415676748497</v>
      </c>
      <c r="E235" s="31">
        <f t="shared" si="30"/>
        <v>0</v>
      </c>
      <c r="F235" s="31">
        <f t="shared" si="27"/>
        <v>284.43362082007513</v>
      </c>
      <c r="G235" s="31">
        <f t="shared" si="28"/>
        <v>389.76053594740983</v>
      </c>
      <c r="H235" s="58">
        <f t="shared" si="24"/>
        <v>150</v>
      </c>
      <c r="I235" s="58"/>
      <c r="J235" s="147">
        <f t="shared" si="31"/>
        <v>155469.78075814384</v>
      </c>
      <c r="K235" s="140"/>
    </row>
    <row r="236" spans="1:11" x14ac:dyDescent="0.2">
      <c r="A236" s="138"/>
      <c r="B236" s="55" t="str">
        <f t="shared" si="25"/>
        <v>205</v>
      </c>
      <c r="C236" s="31">
        <f t="shared" si="29"/>
        <v>155469.78075814384</v>
      </c>
      <c r="D236" s="31">
        <f t="shared" si="26"/>
        <v>674.19415676748497</v>
      </c>
      <c r="E236" s="31">
        <f t="shared" si="30"/>
        <v>0</v>
      </c>
      <c r="F236" s="31">
        <f t="shared" si="27"/>
        <v>285.51970487212537</v>
      </c>
      <c r="G236" s="31">
        <f t="shared" si="28"/>
        <v>388.6744518953596</v>
      </c>
      <c r="H236" s="58">
        <f t="shared" si="24"/>
        <v>150</v>
      </c>
      <c r="I236" s="58"/>
      <c r="J236" s="147">
        <f t="shared" si="31"/>
        <v>155034.26105327171</v>
      </c>
      <c r="K236" s="140"/>
    </row>
    <row r="237" spans="1:11" x14ac:dyDescent="0.2">
      <c r="A237" s="138"/>
      <c r="B237" s="55" t="str">
        <f t="shared" si="25"/>
        <v>206</v>
      </c>
      <c r="C237" s="31">
        <f t="shared" si="29"/>
        <v>155034.26105327171</v>
      </c>
      <c r="D237" s="31">
        <f t="shared" si="26"/>
        <v>674.19415676748497</v>
      </c>
      <c r="E237" s="31">
        <f t="shared" si="30"/>
        <v>0</v>
      </c>
      <c r="F237" s="31">
        <f t="shared" si="27"/>
        <v>286.60850413430569</v>
      </c>
      <c r="G237" s="31">
        <f t="shared" si="28"/>
        <v>387.58565263317928</v>
      </c>
      <c r="H237" s="58">
        <f t="shared" si="24"/>
        <v>150</v>
      </c>
      <c r="I237" s="58"/>
      <c r="J237" s="147">
        <f t="shared" si="31"/>
        <v>154597.65254913739</v>
      </c>
      <c r="K237" s="140"/>
    </row>
    <row r="238" spans="1:11" x14ac:dyDescent="0.2">
      <c r="A238" s="138"/>
      <c r="B238" s="55" t="str">
        <f t="shared" si="25"/>
        <v>207</v>
      </c>
      <c r="C238" s="31">
        <f t="shared" si="29"/>
        <v>154597.65254913739</v>
      </c>
      <c r="D238" s="31">
        <f t="shared" si="26"/>
        <v>674.19415676748497</v>
      </c>
      <c r="E238" s="31">
        <f t="shared" si="30"/>
        <v>0</v>
      </c>
      <c r="F238" s="31">
        <f t="shared" si="27"/>
        <v>287.7000253946415</v>
      </c>
      <c r="G238" s="31">
        <f t="shared" si="28"/>
        <v>386.49413137284347</v>
      </c>
      <c r="H238" s="58">
        <f t="shared" si="24"/>
        <v>150</v>
      </c>
      <c r="I238" s="58"/>
      <c r="J238" s="147">
        <f t="shared" si="31"/>
        <v>154159.95252374274</v>
      </c>
      <c r="K238" s="140"/>
    </row>
    <row r="239" spans="1:11" x14ac:dyDescent="0.2">
      <c r="A239" s="138"/>
      <c r="B239" s="55" t="str">
        <f t="shared" si="25"/>
        <v>208</v>
      </c>
      <c r="C239" s="31">
        <f t="shared" si="29"/>
        <v>154159.95252374274</v>
      </c>
      <c r="D239" s="31">
        <f t="shared" si="26"/>
        <v>674.19415676748497</v>
      </c>
      <c r="E239" s="31">
        <f t="shared" si="30"/>
        <v>0</v>
      </c>
      <c r="F239" s="31">
        <f t="shared" si="27"/>
        <v>288.79427545812808</v>
      </c>
      <c r="G239" s="31">
        <f t="shared" si="28"/>
        <v>385.39988130935689</v>
      </c>
      <c r="H239" s="58">
        <f t="shared" si="24"/>
        <v>150</v>
      </c>
      <c r="I239" s="58"/>
      <c r="J239" s="147">
        <f t="shared" si="31"/>
        <v>153721.15824828463</v>
      </c>
      <c r="K239" s="140"/>
    </row>
    <row r="240" spans="1:11" x14ac:dyDescent="0.2">
      <c r="A240" s="138"/>
      <c r="B240" s="55" t="str">
        <f t="shared" si="25"/>
        <v>209</v>
      </c>
      <c r="C240" s="31">
        <f t="shared" si="29"/>
        <v>153721.15824828463</v>
      </c>
      <c r="D240" s="31">
        <f t="shared" si="26"/>
        <v>674.19415676748497</v>
      </c>
      <c r="E240" s="31">
        <f t="shared" si="30"/>
        <v>0</v>
      </c>
      <c r="F240" s="31">
        <f t="shared" si="27"/>
        <v>289.89126114677339</v>
      </c>
      <c r="G240" s="31">
        <f t="shared" si="28"/>
        <v>384.30289562071158</v>
      </c>
      <c r="H240" s="58">
        <f t="shared" si="24"/>
        <v>150</v>
      </c>
      <c r="I240" s="58"/>
      <c r="J240" s="147">
        <f t="shared" si="31"/>
        <v>153281.26698713785</v>
      </c>
      <c r="K240" s="140"/>
    </row>
    <row r="241" spans="1:11" x14ac:dyDescent="0.2">
      <c r="A241" s="138"/>
      <c r="B241" s="55" t="str">
        <f t="shared" si="25"/>
        <v>210</v>
      </c>
      <c r="C241" s="31">
        <f t="shared" si="29"/>
        <v>153281.26698713785</v>
      </c>
      <c r="D241" s="31">
        <f t="shared" si="26"/>
        <v>674.19415676748497</v>
      </c>
      <c r="E241" s="31">
        <f t="shared" si="30"/>
        <v>0</v>
      </c>
      <c r="F241" s="31">
        <f t="shared" si="27"/>
        <v>290.99098929964032</v>
      </c>
      <c r="G241" s="31">
        <f t="shared" si="28"/>
        <v>383.20316746784465</v>
      </c>
      <c r="H241" s="58">
        <f t="shared" si="24"/>
        <v>150</v>
      </c>
      <c r="I241" s="58"/>
      <c r="J241" s="147">
        <f t="shared" si="31"/>
        <v>152840.27599783821</v>
      </c>
      <c r="K241" s="140"/>
    </row>
    <row r="242" spans="1:11" x14ac:dyDescent="0.2">
      <c r="A242" s="138"/>
      <c r="B242" s="55" t="str">
        <f t="shared" si="25"/>
        <v>211</v>
      </c>
      <c r="C242" s="31">
        <f t="shared" si="29"/>
        <v>152840.27599783821</v>
      </c>
      <c r="D242" s="31">
        <f t="shared" si="26"/>
        <v>674.19415676748497</v>
      </c>
      <c r="E242" s="31">
        <f t="shared" si="30"/>
        <v>0</v>
      </c>
      <c r="F242" s="31">
        <f t="shared" si="27"/>
        <v>292.09346677288943</v>
      </c>
      <c r="G242" s="31">
        <f t="shared" si="28"/>
        <v>382.10068999459554</v>
      </c>
      <c r="H242" s="58">
        <f t="shared" si="24"/>
        <v>150</v>
      </c>
      <c r="I242" s="58"/>
      <c r="J242" s="147">
        <f t="shared" si="31"/>
        <v>152398.18253106531</v>
      </c>
      <c r="K242" s="140"/>
    </row>
    <row r="243" spans="1:11" x14ac:dyDescent="0.2">
      <c r="A243" s="138"/>
      <c r="B243" s="55" t="str">
        <f t="shared" si="25"/>
        <v>212</v>
      </c>
      <c r="C243" s="31">
        <f t="shared" si="29"/>
        <v>152398.18253106531</v>
      </c>
      <c r="D243" s="31">
        <f t="shared" si="26"/>
        <v>674.19415676748497</v>
      </c>
      <c r="E243" s="31">
        <f t="shared" si="30"/>
        <v>0</v>
      </c>
      <c r="F243" s="31">
        <f t="shared" si="27"/>
        <v>293.19870043982172</v>
      </c>
      <c r="G243" s="31">
        <f t="shared" si="28"/>
        <v>380.99545632766325</v>
      </c>
      <c r="H243" s="58">
        <f t="shared" si="24"/>
        <v>150</v>
      </c>
      <c r="I243" s="58"/>
      <c r="J243" s="147">
        <f t="shared" si="31"/>
        <v>151954.98383062548</v>
      </c>
      <c r="K243" s="140"/>
    </row>
    <row r="244" spans="1:11" x14ac:dyDescent="0.2">
      <c r="A244" s="138"/>
      <c r="B244" s="55" t="str">
        <f t="shared" si="25"/>
        <v>213</v>
      </c>
      <c r="C244" s="31">
        <f t="shared" si="29"/>
        <v>151954.98383062548</v>
      </c>
      <c r="D244" s="31">
        <f t="shared" si="26"/>
        <v>674.19415676748497</v>
      </c>
      <c r="E244" s="31">
        <f t="shared" si="30"/>
        <v>0</v>
      </c>
      <c r="F244" s="31">
        <f t="shared" si="27"/>
        <v>294.30669719092128</v>
      </c>
      <c r="G244" s="31">
        <f t="shared" si="28"/>
        <v>379.88745957656369</v>
      </c>
      <c r="H244" s="58">
        <f t="shared" si="24"/>
        <v>150</v>
      </c>
      <c r="I244" s="58"/>
      <c r="J244" s="147">
        <f t="shared" si="31"/>
        <v>151510.67713343457</v>
      </c>
      <c r="K244" s="140"/>
    </row>
    <row r="245" spans="1:11" x14ac:dyDescent="0.2">
      <c r="A245" s="138"/>
      <c r="B245" s="55" t="str">
        <f t="shared" si="25"/>
        <v>214</v>
      </c>
      <c r="C245" s="31">
        <f t="shared" si="29"/>
        <v>151510.67713343457</v>
      </c>
      <c r="D245" s="31">
        <f t="shared" si="26"/>
        <v>674.19415676748497</v>
      </c>
      <c r="E245" s="31">
        <f t="shared" si="30"/>
        <v>0</v>
      </c>
      <c r="F245" s="31">
        <f t="shared" si="27"/>
        <v>295.41746393389855</v>
      </c>
      <c r="G245" s="31">
        <f t="shared" si="28"/>
        <v>378.77669283358642</v>
      </c>
      <c r="H245" s="58">
        <f t="shared" si="24"/>
        <v>150</v>
      </c>
      <c r="I245" s="58"/>
      <c r="J245" s="147">
        <f t="shared" si="31"/>
        <v>151065.25966950067</v>
      </c>
      <c r="K245" s="140"/>
    </row>
    <row r="246" spans="1:11" x14ac:dyDescent="0.2">
      <c r="A246" s="138"/>
      <c r="B246" s="55" t="str">
        <f t="shared" si="25"/>
        <v>215</v>
      </c>
      <c r="C246" s="31">
        <f t="shared" si="29"/>
        <v>151065.25966950067</v>
      </c>
      <c r="D246" s="31">
        <f t="shared" si="26"/>
        <v>674.19415676748497</v>
      </c>
      <c r="E246" s="31">
        <f t="shared" si="30"/>
        <v>0</v>
      </c>
      <c r="F246" s="31">
        <f t="shared" si="27"/>
        <v>296.53100759373331</v>
      </c>
      <c r="G246" s="31">
        <f t="shared" si="28"/>
        <v>377.66314917375166</v>
      </c>
      <c r="H246" s="58">
        <f t="shared" si="24"/>
        <v>150</v>
      </c>
      <c r="I246" s="58"/>
      <c r="J246" s="147">
        <f t="shared" si="31"/>
        <v>150618.72866190693</v>
      </c>
      <c r="K246" s="140"/>
    </row>
    <row r="247" spans="1:11" x14ac:dyDescent="0.2">
      <c r="A247" s="138"/>
      <c r="B247" s="55" t="str">
        <f t="shared" si="25"/>
        <v>216</v>
      </c>
      <c r="C247" s="31">
        <f t="shared" si="29"/>
        <v>150618.72866190693</v>
      </c>
      <c r="D247" s="31">
        <f t="shared" si="26"/>
        <v>674.19415676748497</v>
      </c>
      <c r="E247" s="31">
        <f t="shared" si="30"/>
        <v>0</v>
      </c>
      <c r="F247" s="31">
        <f t="shared" si="27"/>
        <v>297.6473351127176</v>
      </c>
      <c r="G247" s="31">
        <f t="shared" si="28"/>
        <v>376.54682165476737</v>
      </c>
      <c r="H247" s="58">
        <f t="shared" si="24"/>
        <v>150</v>
      </c>
      <c r="I247" s="58"/>
      <c r="J247" s="147">
        <f t="shared" si="31"/>
        <v>150171.08132679423</v>
      </c>
      <c r="K247" s="140"/>
    </row>
    <row r="248" spans="1:11" x14ac:dyDescent="0.2">
      <c r="A248" s="138"/>
      <c r="B248" s="55" t="str">
        <f t="shared" si="25"/>
        <v>217</v>
      </c>
      <c r="C248" s="31">
        <f t="shared" si="29"/>
        <v>150171.08132679423</v>
      </c>
      <c r="D248" s="31">
        <f t="shared" si="26"/>
        <v>674.19415676748497</v>
      </c>
      <c r="E248" s="31">
        <f t="shared" si="30"/>
        <v>0</v>
      </c>
      <c r="F248" s="31">
        <f t="shared" si="27"/>
        <v>298.7664534504994</v>
      </c>
      <c r="G248" s="31">
        <f t="shared" si="28"/>
        <v>375.42770331698557</v>
      </c>
      <c r="H248" s="58">
        <f t="shared" si="24"/>
        <v>150</v>
      </c>
      <c r="I248" s="58"/>
      <c r="J248" s="147">
        <f t="shared" si="31"/>
        <v>149722.31487334374</v>
      </c>
      <c r="K248" s="140"/>
    </row>
    <row r="249" spans="1:11" x14ac:dyDescent="0.2">
      <c r="A249" s="138"/>
      <c r="B249" s="55" t="str">
        <f t="shared" si="25"/>
        <v>218</v>
      </c>
      <c r="C249" s="31">
        <f t="shared" si="29"/>
        <v>149722.31487334374</v>
      </c>
      <c r="D249" s="31">
        <f t="shared" si="26"/>
        <v>674.19415676748497</v>
      </c>
      <c r="E249" s="31">
        <f t="shared" si="30"/>
        <v>0</v>
      </c>
      <c r="F249" s="31">
        <f t="shared" si="27"/>
        <v>299.8883695841256</v>
      </c>
      <c r="G249" s="31">
        <f t="shared" si="28"/>
        <v>374.30578718335937</v>
      </c>
      <c r="H249" s="58">
        <f t="shared" si="24"/>
        <v>150</v>
      </c>
      <c r="I249" s="58"/>
      <c r="J249" s="147">
        <f t="shared" si="31"/>
        <v>149272.42650375961</v>
      </c>
      <c r="K249" s="140"/>
    </row>
    <row r="250" spans="1:11" x14ac:dyDescent="0.2">
      <c r="A250" s="138"/>
      <c r="B250" s="55" t="str">
        <f t="shared" si="25"/>
        <v>219</v>
      </c>
      <c r="C250" s="31">
        <f t="shared" si="29"/>
        <v>149272.42650375961</v>
      </c>
      <c r="D250" s="31">
        <f t="shared" si="26"/>
        <v>674.19415676748497</v>
      </c>
      <c r="E250" s="31">
        <f t="shared" si="30"/>
        <v>0</v>
      </c>
      <c r="F250" s="31">
        <f t="shared" si="27"/>
        <v>301.01309050808595</v>
      </c>
      <c r="G250" s="31">
        <f t="shared" si="28"/>
        <v>373.18106625939902</v>
      </c>
      <c r="H250" s="58">
        <f t="shared" si="24"/>
        <v>150</v>
      </c>
      <c r="I250" s="58"/>
      <c r="J250" s="147">
        <f t="shared" si="31"/>
        <v>148821.41341325152</v>
      </c>
      <c r="K250" s="140"/>
    </row>
    <row r="251" spans="1:11" x14ac:dyDescent="0.2">
      <c r="A251" s="138"/>
      <c r="B251" s="55" t="str">
        <f t="shared" si="25"/>
        <v>220</v>
      </c>
      <c r="C251" s="31">
        <f t="shared" si="29"/>
        <v>148821.41341325152</v>
      </c>
      <c r="D251" s="31">
        <f t="shared" si="26"/>
        <v>674.19415676748497</v>
      </c>
      <c r="E251" s="31">
        <f t="shared" si="30"/>
        <v>0</v>
      </c>
      <c r="F251" s="31">
        <f t="shared" si="27"/>
        <v>302.14062323435616</v>
      </c>
      <c r="G251" s="31">
        <f t="shared" si="28"/>
        <v>372.05353353312881</v>
      </c>
      <c r="H251" s="58">
        <f t="shared" si="24"/>
        <v>150</v>
      </c>
      <c r="I251" s="58"/>
      <c r="J251" s="147">
        <f t="shared" si="31"/>
        <v>148369.27279001716</v>
      </c>
      <c r="K251" s="140"/>
    </row>
    <row r="252" spans="1:11" x14ac:dyDescent="0.2">
      <c r="A252" s="138"/>
      <c r="B252" s="55" t="str">
        <f t="shared" si="25"/>
        <v>221</v>
      </c>
      <c r="C252" s="31">
        <f t="shared" si="29"/>
        <v>148369.27279001716</v>
      </c>
      <c r="D252" s="31">
        <f t="shared" si="26"/>
        <v>674.19415676748497</v>
      </c>
      <c r="E252" s="31">
        <f t="shared" si="30"/>
        <v>0</v>
      </c>
      <c r="F252" s="31">
        <f t="shared" si="27"/>
        <v>303.27097479244208</v>
      </c>
      <c r="G252" s="31">
        <f t="shared" si="28"/>
        <v>370.92318197504289</v>
      </c>
      <c r="H252" s="58">
        <f t="shared" si="24"/>
        <v>150</v>
      </c>
      <c r="I252" s="58"/>
      <c r="J252" s="147">
        <f t="shared" si="31"/>
        <v>147916.00181522471</v>
      </c>
      <c r="K252" s="140"/>
    </row>
    <row r="253" spans="1:11" x14ac:dyDescent="0.2">
      <c r="A253" s="138"/>
      <c r="B253" s="55" t="str">
        <f t="shared" si="25"/>
        <v>222</v>
      </c>
      <c r="C253" s="31">
        <f t="shared" si="29"/>
        <v>147916.00181522471</v>
      </c>
      <c r="D253" s="31">
        <f t="shared" si="26"/>
        <v>674.19415676748497</v>
      </c>
      <c r="E253" s="31">
        <f t="shared" si="30"/>
        <v>0</v>
      </c>
      <c r="F253" s="31">
        <f t="shared" si="27"/>
        <v>304.40415222942318</v>
      </c>
      <c r="G253" s="31">
        <f t="shared" si="28"/>
        <v>369.79000453806179</v>
      </c>
      <c r="H253" s="58">
        <f t="shared" si="24"/>
        <v>150</v>
      </c>
      <c r="I253" s="58"/>
      <c r="J253" s="147">
        <f t="shared" si="31"/>
        <v>147461.59766299528</v>
      </c>
      <c r="K253" s="140"/>
    </row>
    <row r="254" spans="1:11" x14ac:dyDescent="0.2">
      <c r="A254" s="138"/>
      <c r="B254" s="55" t="str">
        <f t="shared" si="25"/>
        <v>223</v>
      </c>
      <c r="C254" s="31">
        <f t="shared" si="29"/>
        <v>147461.59766299528</v>
      </c>
      <c r="D254" s="31">
        <f t="shared" si="26"/>
        <v>674.19415676748497</v>
      </c>
      <c r="E254" s="31">
        <f t="shared" si="30"/>
        <v>0</v>
      </c>
      <c r="F254" s="31">
        <f t="shared" si="27"/>
        <v>305.54016260999674</v>
      </c>
      <c r="G254" s="31">
        <f t="shared" si="28"/>
        <v>368.65399415748823</v>
      </c>
      <c r="H254" s="58">
        <f t="shared" si="24"/>
        <v>150</v>
      </c>
      <c r="I254" s="58"/>
      <c r="J254" s="147">
        <f t="shared" si="31"/>
        <v>147006.05750038527</v>
      </c>
      <c r="K254" s="140"/>
    </row>
    <row r="255" spans="1:11" x14ac:dyDescent="0.2">
      <c r="A255" s="138"/>
      <c r="B255" s="55" t="str">
        <f t="shared" si="25"/>
        <v>224</v>
      </c>
      <c r="C255" s="31">
        <f t="shared" si="29"/>
        <v>147006.05750038527</v>
      </c>
      <c r="D255" s="31">
        <f t="shared" si="26"/>
        <v>674.19415676748497</v>
      </c>
      <c r="E255" s="31">
        <f t="shared" si="30"/>
        <v>0</v>
      </c>
      <c r="F255" s="31">
        <f t="shared" si="27"/>
        <v>306.67901301652176</v>
      </c>
      <c r="G255" s="31">
        <f t="shared" si="28"/>
        <v>367.5151437509632</v>
      </c>
      <c r="H255" s="58">
        <f t="shared" si="24"/>
        <v>150</v>
      </c>
      <c r="I255" s="58"/>
      <c r="J255" s="147">
        <f t="shared" si="31"/>
        <v>146549.37848736875</v>
      </c>
      <c r="K255" s="140"/>
    </row>
    <row r="256" spans="1:11" x14ac:dyDescent="0.2">
      <c r="A256" s="138"/>
      <c r="B256" s="55" t="str">
        <f t="shared" si="25"/>
        <v>225</v>
      </c>
      <c r="C256" s="31">
        <f t="shared" si="29"/>
        <v>146549.37848736875</v>
      </c>
      <c r="D256" s="31">
        <f t="shared" si="26"/>
        <v>674.19415676748497</v>
      </c>
      <c r="E256" s="31">
        <f t="shared" si="30"/>
        <v>0</v>
      </c>
      <c r="F256" s="31">
        <f t="shared" si="27"/>
        <v>307.82071054906305</v>
      </c>
      <c r="G256" s="31">
        <f t="shared" si="28"/>
        <v>366.37344621842192</v>
      </c>
      <c r="H256" s="58">
        <f t="shared" si="24"/>
        <v>150</v>
      </c>
      <c r="I256" s="58"/>
      <c r="J256" s="147">
        <f t="shared" si="31"/>
        <v>146091.55777681968</v>
      </c>
      <c r="K256" s="140"/>
    </row>
    <row r="257" spans="1:11" x14ac:dyDescent="0.2">
      <c r="A257" s="138"/>
      <c r="B257" s="55" t="str">
        <f t="shared" si="25"/>
        <v>226</v>
      </c>
      <c r="C257" s="31">
        <f t="shared" si="29"/>
        <v>146091.55777681968</v>
      </c>
      <c r="D257" s="31">
        <f t="shared" si="26"/>
        <v>674.19415676748497</v>
      </c>
      <c r="E257" s="31">
        <f t="shared" si="30"/>
        <v>0</v>
      </c>
      <c r="F257" s="31">
        <f t="shared" si="27"/>
        <v>308.96526232543573</v>
      </c>
      <c r="G257" s="31">
        <f t="shared" si="28"/>
        <v>365.22889444204924</v>
      </c>
      <c r="H257" s="58">
        <f t="shared" si="24"/>
        <v>150</v>
      </c>
      <c r="I257" s="58"/>
      <c r="J257" s="147">
        <f t="shared" si="31"/>
        <v>145632.59251449426</v>
      </c>
      <c r="K257" s="140"/>
    </row>
    <row r="258" spans="1:11" x14ac:dyDescent="0.2">
      <c r="A258" s="138"/>
      <c r="B258" s="55" t="str">
        <f t="shared" si="25"/>
        <v>227</v>
      </c>
      <c r="C258" s="31">
        <f t="shared" si="29"/>
        <v>145632.59251449426</v>
      </c>
      <c r="D258" s="31">
        <f t="shared" si="26"/>
        <v>674.19415676748497</v>
      </c>
      <c r="E258" s="31">
        <f t="shared" si="30"/>
        <v>0</v>
      </c>
      <c r="F258" s="31">
        <f t="shared" si="27"/>
        <v>310.11267548124931</v>
      </c>
      <c r="G258" s="31">
        <f t="shared" si="28"/>
        <v>364.08148128623566</v>
      </c>
      <c r="H258" s="58">
        <f t="shared" si="24"/>
        <v>150</v>
      </c>
      <c r="I258" s="58"/>
      <c r="J258" s="147">
        <f t="shared" si="31"/>
        <v>145172.47983901302</v>
      </c>
      <c r="K258" s="140"/>
    </row>
    <row r="259" spans="1:11" x14ac:dyDescent="0.2">
      <c r="A259" s="138"/>
      <c r="B259" s="55" t="str">
        <f t="shared" si="25"/>
        <v>228</v>
      </c>
      <c r="C259" s="31">
        <f t="shared" si="29"/>
        <v>145172.47983901302</v>
      </c>
      <c r="D259" s="31">
        <f t="shared" si="26"/>
        <v>674.19415676748497</v>
      </c>
      <c r="E259" s="31">
        <f t="shared" si="30"/>
        <v>0</v>
      </c>
      <c r="F259" s="31">
        <f t="shared" si="27"/>
        <v>311.26295716995241</v>
      </c>
      <c r="G259" s="31">
        <f t="shared" si="28"/>
        <v>362.93119959753255</v>
      </c>
      <c r="H259" s="58">
        <f t="shared" si="24"/>
        <v>150</v>
      </c>
      <c r="I259" s="58"/>
      <c r="J259" s="147">
        <f t="shared" si="31"/>
        <v>144711.21688184305</v>
      </c>
      <c r="K259" s="140"/>
    </row>
    <row r="260" spans="1:11" x14ac:dyDescent="0.2">
      <c r="A260" s="138"/>
      <c r="B260" s="55" t="str">
        <f t="shared" si="25"/>
        <v>229</v>
      </c>
      <c r="C260" s="31">
        <f t="shared" si="29"/>
        <v>144711.21688184305</v>
      </c>
      <c r="D260" s="31">
        <f t="shared" si="26"/>
        <v>674.19415676748497</v>
      </c>
      <c r="E260" s="31">
        <f t="shared" si="30"/>
        <v>0</v>
      </c>
      <c r="F260" s="31">
        <f t="shared" si="27"/>
        <v>312.41611456287734</v>
      </c>
      <c r="G260" s="31">
        <f t="shared" si="28"/>
        <v>361.77804220460763</v>
      </c>
      <c r="H260" s="58">
        <f t="shared" si="24"/>
        <v>150</v>
      </c>
      <c r="I260" s="58"/>
      <c r="J260" s="147">
        <f t="shared" si="31"/>
        <v>144248.80076728016</v>
      </c>
      <c r="K260" s="140"/>
    </row>
    <row r="261" spans="1:11" x14ac:dyDescent="0.2">
      <c r="A261" s="138"/>
      <c r="B261" s="55" t="str">
        <f t="shared" si="25"/>
        <v>230</v>
      </c>
      <c r="C261" s="31">
        <f t="shared" si="29"/>
        <v>144248.80076728016</v>
      </c>
      <c r="D261" s="31">
        <f t="shared" si="26"/>
        <v>674.19415676748497</v>
      </c>
      <c r="E261" s="31">
        <f t="shared" si="30"/>
        <v>0</v>
      </c>
      <c r="F261" s="31">
        <f t="shared" si="27"/>
        <v>313.57215484928457</v>
      </c>
      <c r="G261" s="31">
        <f t="shared" si="28"/>
        <v>360.6220019182004</v>
      </c>
      <c r="H261" s="58">
        <f t="shared" si="24"/>
        <v>150</v>
      </c>
      <c r="I261" s="58"/>
      <c r="J261" s="147">
        <f t="shared" si="31"/>
        <v>143785.22861243089</v>
      </c>
      <c r="K261" s="140"/>
    </row>
    <row r="262" spans="1:11" x14ac:dyDescent="0.2">
      <c r="A262" s="138"/>
      <c r="B262" s="55" t="str">
        <f t="shared" si="25"/>
        <v>231</v>
      </c>
      <c r="C262" s="31">
        <f t="shared" si="29"/>
        <v>143785.22861243089</v>
      </c>
      <c r="D262" s="31">
        <f t="shared" si="26"/>
        <v>674.19415676748497</v>
      </c>
      <c r="E262" s="31">
        <f t="shared" si="30"/>
        <v>0</v>
      </c>
      <c r="F262" s="31">
        <f t="shared" si="27"/>
        <v>314.73108523640775</v>
      </c>
      <c r="G262" s="31">
        <f t="shared" si="28"/>
        <v>359.46307153107722</v>
      </c>
      <c r="H262" s="58">
        <f t="shared" si="24"/>
        <v>150</v>
      </c>
      <c r="I262" s="58"/>
      <c r="J262" s="147">
        <f t="shared" si="31"/>
        <v>143320.49752719447</v>
      </c>
      <c r="K262" s="140"/>
    </row>
    <row r="263" spans="1:11" x14ac:dyDescent="0.2">
      <c r="A263" s="138"/>
      <c r="B263" s="55" t="str">
        <f t="shared" si="25"/>
        <v>232</v>
      </c>
      <c r="C263" s="31">
        <f t="shared" si="29"/>
        <v>143320.49752719447</v>
      </c>
      <c r="D263" s="31">
        <f t="shared" si="26"/>
        <v>674.19415676748497</v>
      </c>
      <c r="E263" s="31">
        <f t="shared" si="30"/>
        <v>0</v>
      </c>
      <c r="F263" s="31">
        <f t="shared" si="27"/>
        <v>315.89291294949879</v>
      </c>
      <c r="G263" s="31">
        <f t="shared" si="28"/>
        <v>358.30124381798618</v>
      </c>
      <c r="H263" s="58">
        <f t="shared" si="24"/>
        <v>150</v>
      </c>
      <c r="I263" s="58"/>
      <c r="J263" s="147">
        <f t="shared" si="31"/>
        <v>142854.60461424498</v>
      </c>
      <c r="K263" s="140"/>
    </row>
    <row r="264" spans="1:11" x14ac:dyDescent="0.2">
      <c r="A264" s="138"/>
      <c r="B264" s="55" t="str">
        <f t="shared" si="25"/>
        <v>233</v>
      </c>
      <c r="C264" s="31">
        <f t="shared" si="29"/>
        <v>142854.60461424498</v>
      </c>
      <c r="D264" s="31">
        <f t="shared" si="26"/>
        <v>674.19415676748497</v>
      </c>
      <c r="E264" s="31">
        <f t="shared" si="30"/>
        <v>0</v>
      </c>
      <c r="F264" s="31">
        <f t="shared" si="27"/>
        <v>317.05764523187253</v>
      </c>
      <c r="G264" s="31">
        <f t="shared" si="28"/>
        <v>357.13651153561244</v>
      </c>
      <c r="H264" s="58">
        <f t="shared" si="24"/>
        <v>150</v>
      </c>
      <c r="I264" s="58"/>
      <c r="J264" s="147">
        <f t="shared" si="31"/>
        <v>142387.54696901311</v>
      </c>
      <c r="K264" s="140"/>
    </row>
    <row r="265" spans="1:11" x14ac:dyDescent="0.2">
      <c r="A265" s="138"/>
      <c r="B265" s="55" t="str">
        <f t="shared" si="25"/>
        <v>234</v>
      </c>
      <c r="C265" s="31">
        <f t="shared" si="29"/>
        <v>142387.54696901311</v>
      </c>
      <c r="D265" s="31">
        <f t="shared" si="26"/>
        <v>674.19415676748497</v>
      </c>
      <c r="E265" s="31">
        <f t="shared" si="30"/>
        <v>0</v>
      </c>
      <c r="F265" s="31">
        <f t="shared" si="27"/>
        <v>318.22528934495216</v>
      </c>
      <c r="G265" s="31">
        <f t="shared" si="28"/>
        <v>355.96886742253281</v>
      </c>
      <c r="H265" s="58">
        <f t="shared" si="24"/>
        <v>150</v>
      </c>
      <c r="I265" s="58"/>
      <c r="J265" s="147">
        <f t="shared" si="31"/>
        <v>141919.32167966815</v>
      </c>
      <c r="K265" s="140"/>
    </row>
    <row r="266" spans="1:11" x14ac:dyDescent="0.2">
      <c r="A266" s="138"/>
      <c r="B266" s="55" t="str">
        <f t="shared" si="25"/>
        <v>235</v>
      </c>
      <c r="C266" s="31">
        <f t="shared" si="29"/>
        <v>141919.32167966815</v>
      </c>
      <c r="D266" s="31">
        <f t="shared" si="26"/>
        <v>674.19415676748497</v>
      </c>
      <c r="E266" s="31">
        <f t="shared" si="30"/>
        <v>0</v>
      </c>
      <c r="F266" s="31">
        <f t="shared" si="27"/>
        <v>319.39585256831458</v>
      </c>
      <c r="G266" s="31">
        <f t="shared" si="28"/>
        <v>354.79830419917039</v>
      </c>
      <c r="H266" s="58">
        <f t="shared" si="24"/>
        <v>150</v>
      </c>
      <c r="I266" s="58"/>
      <c r="J266" s="147">
        <f t="shared" si="31"/>
        <v>141449.92582709983</v>
      </c>
      <c r="K266" s="140"/>
    </row>
    <row r="267" spans="1:11" x14ac:dyDescent="0.2">
      <c r="A267" s="138"/>
      <c r="B267" s="55" t="str">
        <f t="shared" si="25"/>
        <v>236</v>
      </c>
      <c r="C267" s="31">
        <f t="shared" si="29"/>
        <v>141449.92582709983</v>
      </c>
      <c r="D267" s="31">
        <f t="shared" si="26"/>
        <v>674.19415676748497</v>
      </c>
      <c r="E267" s="31">
        <f t="shared" si="30"/>
        <v>0</v>
      </c>
      <c r="F267" s="31">
        <f t="shared" si="27"/>
        <v>320.56934219973539</v>
      </c>
      <c r="G267" s="31">
        <f t="shared" si="28"/>
        <v>353.62481456774958</v>
      </c>
      <c r="H267" s="58">
        <f t="shared" si="24"/>
        <v>150</v>
      </c>
      <c r="I267" s="58"/>
      <c r="J267" s="147">
        <f t="shared" si="31"/>
        <v>140979.35648490008</v>
      </c>
      <c r="K267" s="140"/>
    </row>
    <row r="268" spans="1:11" x14ac:dyDescent="0.2">
      <c r="A268" s="138"/>
      <c r="B268" s="55" t="str">
        <f t="shared" si="25"/>
        <v>237</v>
      </c>
      <c r="C268" s="31">
        <f t="shared" si="29"/>
        <v>140979.35648490008</v>
      </c>
      <c r="D268" s="31">
        <f t="shared" si="26"/>
        <v>674.19415676748497</v>
      </c>
      <c r="E268" s="31">
        <f t="shared" si="30"/>
        <v>0</v>
      </c>
      <c r="F268" s="31">
        <f t="shared" si="27"/>
        <v>321.74576555523475</v>
      </c>
      <c r="G268" s="31">
        <f t="shared" si="28"/>
        <v>352.44839121225021</v>
      </c>
      <c r="H268" s="58">
        <f t="shared" si="24"/>
        <v>150</v>
      </c>
      <c r="I268" s="58"/>
      <c r="J268" s="147">
        <f t="shared" si="31"/>
        <v>140507.61071934484</v>
      </c>
      <c r="K268" s="140"/>
    </row>
    <row r="269" spans="1:11" x14ac:dyDescent="0.2">
      <c r="A269" s="138"/>
      <c r="B269" s="55" t="str">
        <f t="shared" si="25"/>
        <v>238</v>
      </c>
      <c r="C269" s="31">
        <f t="shared" si="29"/>
        <v>140507.61071934484</v>
      </c>
      <c r="D269" s="31">
        <f t="shared" si="26"/>
        <v>674.19415676748497</v>
      </c>
      <c r="E269" s="31">
        <f t="shared" si="30"/>
        <v>0</v>
      </c>
      <c r="F269" s="31">
        <f t="shared" si="27"/>
        <v>322.92512996912285</v>
      </c>
      <c r="G269" s="31">
        <f t="shared" si="28"/>
        <v>351.26902679836212</v>
      </c>
      <c r="H269" s="58">
        <f t="shared" si="24"/>
        <v>150</v>
      </c>
      <c r="I269" s="58"/>
      <c r="J269" s="147">
        <f t="shared" si="31"/>
        <v>140034.68558937573</v>
      </c>
      <c r="K269" s="140"/>
    </row>
    <row r="270" spans="1:11" x14ac:dyDescent="0.2">
      <c r="A270" s="138"/>
      <c r="B270" s="55" t="str">
        <f t="shared" si="25"/>
        <v>239</v>
      </c>
      <c r="C270" s="31">
        <f t="shared" si="29"/>
        <v>140034.68558937573</v>
      </c>
      <c r="D270" s="31">
        <f t="shared" si="26"/>
        <v>674.19415676748497</v>
      </c>
      <c r="E270" s="31">
        <f t="shared" si="30"/>
        <v>0</v>
      </c>
      <c r="F270" s="31">
        <f t="shared" si="27"/>
        <v>324.10744279404565</v>
      </c>
      <c r="G270" s="31">
        <f t="shared" si="28"/>
        <v>350.08671397343932</v>
      </c>
      <c r="H270" s="58">
        <f t="shared" si="24"/>
        <v>150</v>
      </c>
      <c r="I270" s="58"/>
      <c r="J270" s="147">
        <f t="shared" si="31"/>
        <v>139560.57814658168</v>
      </c>
      <c r="K270" s="140"/>
    </row>
    <row r="271" spans="1:11" x14ac:dyDescent="0.2">
      <c r="A271" s="138"/>
      <c r="B271" s="55" t="str">
        <f t="shared" si="25"/>
        <v>240</v>
      </c>
      <c r="C271" s="31">
        <f t="shared" si="29"/>
        <v>139560.57814658168</v>
      </c>
      <c r="D271" s="31">
        <f t="shared" si="26"/>
        <v>674.19415676748497</v>
      </c>
      <c r="E271" s="31">
        <f t="shared" si="30"/>
        <v>0</v>
      </c>
      <c r="F271" s="31">
        <f t="shared" si="27"/>
        <v>325.29271140103077</v>
      </c>
      <c r="G271" s="31">
        <f t="shared" si="28"/>
        <v>348.9014453664542</v>
      </c>
      <c r="H271" s="58">
        <f t="shared" si="24"/>
        <v>150</v>
      </c>
      <c r="I271" s="58"/>
      <c r="J271" s="147">
        <f t="shared" si="31"/>
        <v>139085.28543518065</v>
      </c>
      <c r="K271" s="140"/>
    </row>
    <row r="272" spans="1:11" x14ac:dyDescent="0.2">
      <c r="A272" s="138"/>
      <c r="B272" s="55" t="str">
        <f t="shared" si="25"/>
        <v>241</v>
      </c>
      <c r="C272" s="31">
        <f t="shared" si="29"/>
        <v>139085.28543518065</v>
      </c>
      <c r="D272" s="31">
        <f t="shared" si="26"/>
        <v>674.19415676748497</v>
      </c>
      <c r="E272" s="31">
        <f t="shared" si="30"/>
        <v>0</v>
      </c>
      <c r="F272" s="31">
        <f t="shared" si="27"/>
        <v>326.48094317953337</v>
      </c>
      <c r="G272" s="31">
        <f t="shared" si="28"/>
        <v>347.7132135879516</v>
      </c>
      <c r="H272" s="58">
        <f t="shared" si="24"/>
        <v>150</v>
      </c>
      <c r="I272" s="58"/>
      <c r="J272" s="147">
        <f t="shared" si="31"/>
        <v>138608.8044920011</v>
      </c>
      <c r="K272" s="140"/>
    </row>
    <row r="273" spans="1:11" x14ac:dyDescent="0.2">
      <c r="A273" s="138"/>
      <c r="B273" s="55" t="str">
        <f t="shared" si="25"/>
        <v>242</v>
      </c>
      <c r="C273" s="31">
        <f t="shared" si="29"/>
        <v>138608.8044920011</v>
      </c>
      <c r="D273" s="31">
        <f t="shared" si="26"/>
        <v>674.19415676748497</v>
      </c>
      <c r="E273" s="31">
        <f t="shared" si="30"/>
        <v>0</v>
      </c>
      <c r="F273" s="31">
        <f t="shared" si="27"/>
        <v>327.67214553748221</v>
      </c>
      <c r="G273" s="31">
        <f t="shared" si="28"/>
        <v>346.52201123000276</v>
      </c>
      <c r="H273" s="58">
        <f t="shared" si="24"/>
        <v>150</v>
      </c>
      <c r="I273" s="58"/>
      <c r="J273" s="147">
        <f t="shared" si="31"/>
        <v>138131.13234646362</v>
      </c>
      <c r="K273" s="140"/>
    </row>
    <row r="274" spans="1:11" x14ac:dyDescent="0.2">
      <c r="A274" s="138"/>
      <c r="B274" s="55" t="str">
        <f t="shared" si="25"/>
        <v>243</v>
      </c>
      <c r="C274" s="31">
        <f t="shared" si="29"/>
        <v>138131.13234646362</v>
      </c>
      <c r="D274" s="31">
        <f t="shared" si="26"/>
        <v>674.19415676748497</v>
      </c>
      <c r="E274" s="31">
        <f t="shared" si="30"/>
        <v>0</v>
      </c>
      <c r="F274" s="31">
        <f t="shared" si="27"/>
        <v>328.86632590132592</v>
      </c>
      <c r="G274" s="31">
        <f t="shared" si="28"/>
        <v>345.32783086615905</v>
      </c>
      <c r="H274" s="58">
        <f t="shared" si="24"/>
        <v>150</v>
      </c>
      <c r="I274" s="58"/>
      <c r="J274" s="147">
        <f t="shared" si="31"/>
        <v>137652.2660205623</v>
      </c>
      <c r="K274" s="140"/>
    </row>
    <row r="275" spans="1:11" x14ac:dyDescent="0.2">
      <c r="A275" s="138"/>
      <c r="B275" s="55" t="str">
        <f t="shared" si="25"/>
        <v>244</v>
      </c>
      <c r="C275" s="31">
        <f t="shared" si="29"/>
        <v>137652.2660205623</v>
      </c>
      <c r="D275" s="31">
        <f t="shared" si="26"/>
        <v>674.19415676748497</v>
      </c>
      <c r="E275" s="31">
        <f t="shared" si="30"/>
        <v>0</v>
      </c>
      <c r="F275" s="31">
        <f t="shared" si="27"/>
        <v>330.06349171607923</v>
      </c>
      <c r="G275" s="31">
        <f t="shared" si="28"/>
        <v>344.13066505140574</v>
      </c>
      <c r="H275" s="58">
        <f t="shared" si="24"/>
        <v>150</v>
      </c>
      <c r="I275" s="58"/>
      <c r="J275" s="147">
        <f t="shared" si="31"/>
        <v>137172.20252884622</v>
      </c>
      <c r="K275" s="140"/>
    </row>
    <row r="276" spans="1:11" x14ac:dyDescent="0.2">
      <c r="A276" s="138"/>
      <c r="B276" s="55" t="str">
        <f t="shared" si="25"/>
        <v>245</v>
      </c>
      <c r="C276" s="31">
        <f t="shared" si="29"/>
        <v>137172.20252884622</v>
      </c>
      <c r="D276" s="31">
        <f t="shared" si="26"/>
        <v>674.19415676748497</v>
      </c>
      <c r="E276" s="31">
        <f t="shared" si="30"/>
        <v>0</v>
      </c>
      <c r="F276" s="31">
        <f t="shared" si="27"/>
        <v>331.26365044536942</v>
      </c>
      <c r="G276" s="31">
        <f t="shared" si="28"/>
        <v>342.93050632211555</v>
      </c>
      <c r="H276" s="58">
        <f t="shared" si="24"/>
        <v>150</v>
      </c>
      <c r="I276" s="58"/>
      <c r="J276" s="147">
        <f t="shared" si="31"/>
        <v>136690.93887840083</v>
      </c>
      <c r="K276" s="140"/>
    </row>
    <row r="277" spans="1:11" x14ac:dyDescent="0.2">
      <c r="A277" s="138"/>
      <c r="B277" s="55" t="str">
        <f t="shared" si="25"/>
        <v>246</v>
      </c>
      <c r="C277" s="31">
        <f t="shared" si="29"/>
        <v>136690.93887840083</v>
      </c>
      <c r="D277" s="31">
        <f t="shared" si="26"/>
        <v>674.19415676748497</v>
      </c>
      <c r="E277" s="31">
        <f t="shared" si="30"/>
        <v>0</v>
      </c>
      <c r="F277" s="31">
        <f t="shared" si="27"/>
        <v>332.46680957148288</v>
      </c>
      <c r="G277" s="31">
        <f t="shared" si="28"/>
        <v>341.72734719600209</v>
      </c>
      <c r="H277" s="58">
        <f t="shared" si="24"/>
        <v>150</v>
      </c>
      <c r="I277" s="58"/>
      <c r="J277" s="147">
        <f t="shared" si="31"/>
        <v>136208.47206882935</v>
      </c>
      <c r="K277" s="140"/>
    </row>
    <row r="278" spans="1:11" x14ac:dyDescent="0.2">
      <c r="A278" s="138"/>
      <c r="B278" s="55" t="str">
        <f t="shared" si="25"/>
        <v>247</v>
      </c>
      <c r="C278" s="31">
        <f t="shared" si="29"/>
        <v>136208.47206882935</v>
      </c>
      <c r="D278" s="31">
        <f t="shared" si="26"/>
        <v>674.19415676748497</v>
      </c>
      <c r="E278" s="31">
        <f t="shared" si="30"/>
        <v>0</v>
      </c>
      <c r="F278" s="31">
        <f t="shared" si="27"/>
        <v>333.67297659541163</v>
      </c>
      <c r="G278" s="31">
        <f t="shared" si="28"/>
        <v>340.52118017207334</v>
      </c>
      <c r="H278" s="58">
        <f t="shared" si="24"/>
        <v>150</v>
      </c>
      <c r="I278" s="58"/>
      <c r="J278" s="147">
        <f t="shared" si="31"/>
        <v>135724.79909223394</v>
      </c>
      <c r="K278" s="140"/>
    </row>
    <row r="279" spans="1:11" x14ac:dyDescent="0.2">
      <c r="A279" s="138"/>
      <c r="B279" s="55" t="str">
        <f t="shared" si="25"/>
        <v>248</v>
      </c>
      <c r="C279" s="31">
        <f t="shared" si="29"/>
        <v>135724.79909223394</v>
      </c>
      <c r="D279" s="31">
        <f t="shared" si="26"/>
        <v>674.19415676748497</v>
      </c>
      <c r="E279" s="31">
        <f t="shared" si="30"/>
        <v>0</v>
      </c>
      <c r="F279" s="31">
        <f t="shared" si="27"/>
        <v>334.88215903690013</v>
      </c>
      <c r="G279" s="31">
        <f t="shared" si="28"/>
        <v>339.31199773058484</v>
      </c>
      <c r="H279" s="58">
        <f t="shared" si="24"/>
        <v>150</v>
      </c>
      <c r="I279" s="58"/>
      <c r="J279" s="147">
        <f t="shared" si="31"/>
        <v>135239.91693319703</v>
      </c>
      <c r="K279" s="140"/>
    </row>
    <row r="280" spans="1:11" x14ac:dyDescent="0.2">
      <c r="A280" s="138"/>
      <c r="B280" s="55" t="str">
        <f t="shared" si="25"/>
        <v>249</v>
      </c>
      <c r="C280" s="31">
        <f t="shared" si="29"/>
        <v>135239.91693319703</v>
      </c>
      <c r="D280" s="31">
        <f t="shared" si="26"/>
        <v>674.19415676748497</v>
      </c>
      <c r="E280" s="31">
        <f t="shared" si="30"/>
        <v>0</v>
      </c>
      <c r="F280" s="31">
        <f t="shared" si="27"/>
        <v>336.09436443449238</v>
      </c>
      <c r="G280" s="31">
        <f t="shared" si="28"/>
        <v>338.09979233299259</v>
      </c>
      <c r="H280" s="58">
        <f t="shared" si="24"/>
        <v>150</v>
      </c>
      <c r="I280" s="58"/>
      <c r="J280" s="147">
        <f t="shared" si="31"/>
        <v>134753.82256876255</v>
      </c>
      <c r="K280" s="140"/>
    </row>
    <row r="281" spans="1:11" x14ac:dyDescent="0.2">
      <c r="A281" s="138"/>
      <c r="B281" s="55" t="str">
        <f t="shared" si="25"/>
        <v>250</v>
      </c>
      <c r="C281" s="31">
        <f t="shared" si="29"/>
        <v>134753.82256876255</v>
      </c>
      <c r="D281" s="31">
        <f t="shared" si="26"/>
        <v>674.19415676748497</v>
      </c>
      <c r="E281" s="31">
        <f t="shared" si="30"/>
        <v>0</v>
      </c>
      <c r="F281" s="31">
        <f t="shared" si="27"/>
        <v>337.30960034557859</v>
      </c>
      <c r="G281" s="31">
        <f t="shared" si="28"/>
        <v>336.88455642190638</v>
      </c>
      <c r="H281" s="58">
        <f t="shared" si="24"/>
        <v>150</v>
      </c>
      <c r="I281" s="58"/>
      <c r="J281" s="147">
        <f t="shared" si="31"/>
        <v>134266.51296841697</v>
      </c>
      <c r="K281" s="140"/>
    </row>
    <row r="282" spans="1:11" x14ac:dyDescent="0.2">
      <c r="A282" s="138"/>
      <c r="B282" s="55" t="str">
        <f t="shared" si="25"/>
        <v>251</v>
      </c>
      <c r="C282" s="31">
        <f t="shared" si="29"/>
        <v>134266.51296841697</v>
      </c>
      <c r="D282" s="31">
        <f t="shared" si="26"/>
        <v>674.19415676748497</v>
      </c>
      <c r="E282" s="31">
        <f t="shared" si="30"/>
        <v>0</v>
      </c>
      <c r="F282" s="31">
        <f t="shared" si="27"/>
        <v>338.52787434644256</v>
      </c>
      <c r="G282" s="31">
        <f t="shared" si="28"/>
        <v>335.66628242104241</v>
      </c>
      <c r="H282" s="58">
        <f t="shared" si="24"/>
        <v>150</v>
      </c>
      <c r="I282" s="58"/>
      <c r="J282" s="147">
        <f t="shared" si="31"/>
        <v>133777.98509407052</v>
      </c>
      <c r="K282" s="140"/>
    </row>
    <row r="283" spans="1:11" x14ac:dyDescent="0.2">
      <c r="A283" s="138"/>
      <c r="B283" s="55" t="str">
        <f t="shared" si="25"/>
        <v>252</v>
      </c>
      <c r="C283" s="31">
        <f t="shared" si="29"/>
        <v>133777.98509407052</v>
      </c>
      <c r="D283" s="31">
        <f t="shared" si="26"/>
        <v>674.19415676748497</v>
      </c>
      <c r="E283" s="31">
        <f t="shared" si="30"/>
        <v>0</v>
      </c>
      <c r="F283" s="31">
        <f t="shared" si="27"/>
        <v>339.74919403230865</v>
      </c>
      <c r="G283" s="31">
        <f t="shared" si="28"/>
        <v>334.44496273517632</v>
      </c>
      <c r="H283" s="58">
        <f t="shared" si="24"/>
        <v>150</v>
      </c>
      <c r="I283" s="58"/>
      <c r="J283" s="147">
        <f t="shared" si="31"/>
        <v>133288.23590003821</v>
      </c>
      <c r="K283" s="140"/>
    </row>
    <row r="284" spans="1:11" x14ac:dyDescent="0.2">
      <c r="A284" s="138"/>
      <c r="B284" s="55" t="str">
        <f t="shared" si="25"/>
        <v>253</v>
      </c>
      <c r="C284" s="31">
        <f t="shared" si="29"/>
        <v>133288.23590003821</v>
      </c>
      <c r="D284" s="31">
        <f t="shared" si="26"/>
        <v>674.19415676748497</v>
      </c>
      <c r="E284" s="31">
        <f t="shared" si="30"/>
        <v>0</v>
      </c>
      <c r="F284" s="31">
        <f t="shared" si="27"/>
        <v>340.97356701738943</v>
      </c>
      <c r="G284" s="31">
        <f t="shared" si="28"/>
        <v>333.22058975009554</v>
      </c>
      <c r="H284" s="58">
        <f t="shared" si="24"/>
        <v>150</v>
      </c>
      <c r="I284" s="58"/>
      <c r="J284" s="147">
        <f t="shared" si="31"/>
        <v>132797.26233302083</v>
      </c>
      <c r="K284" s="140"/>
    </row>
    <row r="285" spans="1:11" x14ac:dyDescent="0.2">
      <c r="A285" s="138"/>
      <c r="B285" s="55" t="str">
        <f t="shared" si="25"/>
        <v>254</v>
      </c>
      <c r="C285" s="31">
        <f t="shared" si="29"/>
        <v>132797.26233302083</v>
      </c>
      <c r="D285" s="31">
        <f t="shared" si="26"/>
        <v>674.19415676748497</v>
      </c>
      <c r="E285" s="31">
        <f t="shared" si="30"/>
        <v>0</v>
      </c>
      <c r="F285" s="31">
        <f t="shared" si="27"/>
        <v>342.20100093493289</v>
      </c>
      <c r="G285" s="31">
        <f t="shared" si="28"/>
        <v>331.99315583255208</v>
      </c>
      <c r="H285" s="58">
        <f t="shared" si="24"/>
        <v>150</v>
      </c>
      <c r="I285" s="58"/>
      <c r="J285" s="147">
        <f t="shared" si="31"/>
        <v>132305.0613320859</v>
      </c>
      <c r="K285" s="140"/>
    </row>
    <row r="286" spans="1:11" x14ac:dyDescent="0.2">
      <c r="A286" s="138"/>
      <c r="B286" s="55" t="str">
        <f t="shared" si="25"/>
        <v>255</v>
      </c>
      <c r="C286" s="31">
        <f t="shared" si="29"/>
        <v>132305.0613320859</v>
      </c>
      <c r="D286" s="31">
        <f t="shared" si="26"/>
        <v>674.19415676748497</v>
      </c>
      <c r="E286" s="31">
        <f t="shared" si="30"/>
        <v>0</v>
      </c>
      <c r="F286" s="31">
        <f t="shared" si="27"/>
        <v>343.43150343727024</v>
      </c>
      <c r="G286" s="31">
        <f t="shared" si="28"/>
        <v>330.76265333021473</v>
      </c>
      <c r="H286" s="58">
        <f t="shared" si="24"/>
        <v>150</v>
      </c>
      <c r="I286" s="58"/>
      <c r="J286" s="147">
        <f t="shared" si="31"/>
        <v>131811.62982864864</v>
      </c>
      <c r="K286" s="140"/>
    </row>
    <row r="287" spans="1:11" x14ac:dyDescent="0.2">
      <c r="A287" s="138"/>
      <c r="B287" s="55" t="str">
        <f t="shared" si="25"/>
        <v>256</v>
      </c>
      <c r="C287" s="31">
        <f t="shared" si="29"/>
        <v>131811.62982864864</v>
      </c>
      <c r="D287" s="31">
        <f t="shared" si="26"/>
        <v>674.19415676748497</v>
      </c>
      <c r="E287" s="31">
        <f t="shared" si="30"/>
        <v>0</v>
      </c>
      <c r="F287" s="31">
        <f t="shared" si="27"/>
        <v>344.66508219586336</v>
      </c>
      <c r="G287" s="31">
        <f t="shared" si="28"/>
        <v>329.52907457162161</v>
      </c>
      <c r="H287" s="58">
        <f t="shared" si="24"/>
        <v>150</v>
      </c>
      <c r="I287" s="58"/>
      <c r="J287" s="147">
        <f t="shared" si="31"/>
        <v>131316.96474645278</v>
      </c>
      <c r="K287" s="140"/>
    </row>
    <row r="288" spans="1:11" x14ac:dyDescent="0.2">
      <c r="A288" s="138"/>
      <c r="B288" s="55" t="str">
        <f t="shared" si="25"/>
        <v>257</v>
      </c>
      <c r="C288" s="31">
        <f t="shared" si="29"/>
        <v>131316.96474645278</v>
      </c>
      <c r="D288" s="31">
        <f t="shared" si="26"/>
        <v>674.19415676748497</v>
      </c>
      <c r="E288" s="31">
        <f t="shared" si="30"/>
        <v>0</v>
      </c>
      <c r="F288" s="31">
        <f t="shared" si="27"/>
        <v>345.90174490135303</v>
      </c>
      <c r="G288" s="31">
        <f t="shared" si="28"/>
        <v>328.29241186613194</v>
      </c>
      <c r="H288" s="58">
        <f t="shared" ref="H288:H351" si="32">IF(($E$18&gt;0)*AND(C288&gt;$E$16,F288&gt;0,G288&gt;0,C288&lt;&gt;""),$E$18-$E$16,0)</f>
        <v>150</v>
      </c>
      <c r="I288" s="58"/>
      <c r="J288" s="147">
        <f t="shared" si="31"/>
        <v>130821.06300155143</v>
      </c>
      <c r="K288" s="140"/>
    </row>
    <row r="289" spans="1:11" x14ac:dyDescent="0.2">
      <c r="A289" s="138"/>
      <c r="B289" s="55" t="str">
        <f t="shared" ref="B289:B352" si="33">IF(B288&lt;&gt;"",IF(VALUE(B288)&lt;$H$12,TEXT(VALUE(B288)+1,0),""),"")</f>
        <v>258</v>
      </c>
      <c r="C289" s="31">
        <f t="shared" si="29"/>
        <v>130821.06300155143</v>
      </c>
      <c r="D289" s="31">
        <f t="shared" ref="D289:D352" si="34">IF(B289="","",IF(AND(C289&gt;0,((1+$E$13/$E$15)*C289)&gt;=$E$16),$E$16,IF(C289&gt;0,(1+($E$13/$E$15))*C289,0)))</f>
        <v>674.19415676748497</v>
      </c>
      <c r="E289" s="31">
        <f t="shared" si="30"/>
        <v>0</v>
      </c>
      <c r="F289" s="31">
        <f t="shared" ref="F289:F352" si="35">IF(B289="","",D289-G289)</f>
        <v>347.14149926360636</v>
      </c>
      <c r="G289" s="31">
        <f t="shared" ref="G289:G352" si="36">IF(B289="","",IF(C289&gt;0,(C289*($E$13/$E$15)),0))</f>
        <v>327.05265750387861</v>
      </c>
      <c r="H289" s="58">
        <f t="shared" si="32"/>
        <v>150</v>
      </c>
      <c r="I289" s="58"/>
      <c r="J289" s="147">
        <f t="shared" si="31"/>
        <v>130323.92150228782</v>
      </c>
      <c r="K289" s="140"/>
    </row>
    <row r="290" spans="1:11" x14ac:dyDescent="0.2">
      <c r="A290" s="138"/>
      <c r="B290" s="55" t="str">
        <f t="shared" si="33"/>
        <v>259</v>
      </c>
      <c r="C290" s="31">
        <f t="shared" ref="C290:C353" si="37">IF(B290="","",IF(C289-E289-F289-H289-I289&gt;0,C289-E289-F289-H289-I289, 0))</f>
        <v>130323.92150228782</v>
      </c>
      <c r="D290" s="31">
        <f t="shared" si="34"/>
        <v>674.19415676748497</v>
      </c>
      <c r="E290" s="31">
        <f t="shared" ref="E290:E353" si="38">IF(B290="","",IF(VALUE(B290)=($E$19*$E$15),C290-F290-H290-I290,0))</f>
        <v>0</v>
      </c>
      <c r="F290" s="31">
        <f t="shared" si="35"/>
        <v>348.38435301176543</v>
      </c>
      <c r="G290" s="31">
        <f t="shared" si="36"/>
        <v>325.80980375571954</v>
      </c>
      <c r="H290" s="58">
        <f t="shared" si="32"/>
        <v>150</v>
      </c>
      <c r="I290" s="58"/>
      <c r="J290" s="147">
        <f t="shared" ref="J290:J353" si="39">IF(J289&lt;0.1,0,C290-E290-F290-H290-I290)</f>
        <v>129825.53714927606</v>
      </c>
      <c r="K290" s="140"/>
    </row>
    <row r="291" spans="1:11" x14ac:dyDescent="0.2">
      <c r="A291" s="138"/>
      <c r="B291" s="55" t="str">
        <f t="shared" si="33"/>
        <v>260</v>
      </c>
      <c r="C291" s="31">
        <f t="shared" si="37"/>
        <v>129825.53714927606</v>
      </c>
      <c r="D291" s="31">
        <f t="shared" si="34"/>
        <v>674.19415676748497</v>
      </c>
      <c r="E291" s="31">
        <f t="shared" si="38"/>
        <v>0</v>
      </c>
      <c r="F291" s="31">
        <f t="shared" si="35"/>
        <v>349.63031389429483</v>
      </c>
      <c r="G291" s="31">
        <f t="shared" si="36"/>
        <v>324.56384287319014</v>
      </c>
      <c r="H291" s="58">
        <f t="shared" si="32"/>
        <v>150</v>
      </c>
      <c r="I291" s="58"/>
      <c r="J291" s="147">
        <f t="shared" si="39"/>
        <v>129325.90683538177</v>
      </c>
      <c r="K291" s="140"/>
    </row>
    <row r="292" spans="1:11" x14ac:dyDescent="0.2">
      <c r="A292" s="138"/>
      <c r="B292" s="55" t="str">
        <f t="shared" si="33"/>
        <v>261</v>
      </c>
      <c r="C292" s="31">
        <f t="shared" si="37"/>
        <v>129325.90683538177</v>
      </c>
      <c r="D292" s="31">
        <f t="shared" si="34"/>
        <v>674.19415676748497</v>
      </c>
      <c r="E292" s="31">
        <f t="shared" si="38"/>
        <v>0</v>
      </c>
      <c r="F292" s="31">
        <f t="shared" si="35"/>
        <v>350.87938967903051</v>
      </c>
      <c r="G292" s="31">
        <f t="shared" si="36"/>
        <v>323.31476708845446</v>
      </c>
      <c r="H292" s="58">
        <f t="shared" si="32"/>
        <v>150</v>
      </c>
      <c r="I292" s="58"/>
      <c r="J292" s="147">
        <f t="shared" si="39"/>
        <v>128825.02744570274</v>
      </c>
      <c r="K292" s="140"/>
    </row>
    <row r="293" spans="1:11" x14ac:dyDescent="0.2">
      <c r="A293" s="138"/>
      <c r="B293" s="55" t="str">
        <f t="shared" si="33"/>
        <v>262</v>
      </c>
      <c r="C293" s="31">
        <f t="shared" si="37"/>
        <v>128825.02744570274</v>
      </c>
      <c r="D293" s="31">
        <f t="shared" si="34"/>
        <v>674.19415676748497</v>
      </c>
      <c r="E293" s="31">
        <f t="shared" si="38"/>
        <v>0</v>
      </c>
      <c r="F293" s="31">
        <f t="shared" si="35"/>
        <v>352.13158815322811</v>
      </c>
      <c r="G293" s="31">
        <f t="shared" si="36"/>
        <v>322.06256861425686</v>
      </c>
      <c r="H293" s="58">
        <f t="shared" si="32"/>
        <v>150</v>
      </c>
      <c r="I293" s="58"/>
      <c r="J293" s="147">
        <f t="shared" si="39"/>
        <v>128322.89585754952</v>
      </c>
      <c r="K293" s="140"/>
    </row>
    <row r="294" spans="1:11" x14ac:dyDescent="0.2">
      <c r="A294" s="138"/>
      <c r="B294" s="55" t="str">
        <f t="shared" si="33"/>
        <v>263</v>
      </c>
      <c r="C294" s="31">
        <f t="shared" si="37"/>
        <v>128322.89585754952</v>
      </c>
      <c r="D294" s="31">
        <f t="shared" si="34"/>
        <v>674.19415676748497</v>
      </c>
      <c r="E294" s="31">
        <f t="shared" si="38"/>
        <v>0</v>
      </c>
      <c r="F294" s="31">
        <f t="shared" si="35"/>
        <v>353.38691712361117</v>
      </c>
      <c r="G294" s="31">
        <f t="shared" si="36"/>
        <v>320.8072396438738</v>
      </c>
      <c r="H294" s="58">
        <f t="shared" si="32"/>
        <v>150</v>
      </c>
      <c r="I294" s="58"/>
      <c r="J294" s="147">
        <f t="shared" si="39"/>
        <v>127819.50894042591</v>
      </c>
      <c r="K294" s="140"/>
    </row>
    <row r="295" spans="1:11" x14ac:dyDescent="0.2">
      <c r="A295" s="138"/>
      <c r="B295" s="55" t="str">
        <f t="shared" si="33"/>
        <v>264</v>
      </c>
      <c r="C295" s="31">
        <f t="shared" si="37"/>
        <v>127819.50894042591</v>
      </c>
      <c r="D295" s="31">
        <f t="shared" si="34"/>
        <v>674.19415676748497</v>
      </c>
      <c r="E295" s="31">
        <f t="shared" si="38"/>
        <v>0</v>
      </c>
      <c r="F295" s="31">
        <f t="shared" si="35"/>
        <v>354.6453844164202</v>
      </c>
      <c r="G295" s="31">
        <f t="shared" si="36"/>
        <v>319.54877235106477</v>
      </c>
      <c r="H295" s="58">
        <f t="shared" si="32"/>
        <v>150</v>
      </c>
      <c r="I295" s="58"/>
      <c r="J295" s="147">
        <f t="shared" si="39"/>
        <v>127314.86355600948</v>
      </c>
      <c r="K295" s="140"/>
    </row>
    <row r="296" spans="1:11" x14ac:dyDescent="0.2">
      <c r="A296" s="138"/>
      <c r="B296" s="55" t="str">
        <f t="shared" si="33"/>
        <v>265</v>
      </c>
      <c r="C296" s="31">
        <f t="shared" si="37"/>
        <v>127314.86355600948</v>
      </c>
      <c r="D296" s="31">
        <f t="shared" si="34"/>
        <v>674.19415676748497</v>
      </c>
      <c r="E296" s="31">
        <f t="shared" si="38"/>
        <v>0</v>
      </c>
      <c r="F296" s="31">
        <f t="shared" si="35"/>
        <v>355.90699787746127</v>
      </c>
      <c r="G296" s="31">
        <f t="shared" si="36"/>
        <v>318.2871588900237</v>
      </c>
      <c r="H296" s="58">
        <f t="shared" si="32"/>
        <v>150</v>
      </c>
      <c r="I296" s="58"/>
      <c r="J296" s="147">
        <f t="shared" si="39"/>
        <v>126808.95655813202</v>
      </c>
      <c r="K296" s="140"/>
    </row>
    <row r="297" spans="1:11" x14ac:dyDescent="0.2">
      <c r="A297" s="138"/>
      <c r="B297" s="55" t="str">
        <f t="shared" si="33"/>
        <v>266</v>
      </c>
      <c r="C297" s="31">
        <f t="shared" si="37"/>
        <v>126808.95655813202</v>
      </c>
      <c r="D297" s="31">
        <f t="shared" si="34"/>
        <v>674.19415676748497</v>
      </c>
      <c r="E297" s="31">
        <f t="shared" si="38"/>
        <v>0</v>
      </c>
      <c r="F297" s="31">
        <f t="shared" si="35"/>
        <v>357.17176537215494</v>
      </c>
      <c r="G297" s="31">
        <f t="shared" si="36"/>
        <v>317.02239139533003</v>
      </c>
      <c r="H297" s="58">
        <f t="shared" si="32"/>
        <v>150</v>
      </c>
      <c r="I297" s="58"/>
      <c r="J297" s="147">
        <f t="shared" si="39"/>
        <v>126301.78479275986</v>
      </c>
      <c r="K297" s="140"/>
    </row>
    <row r="298" spans="1:11" x14ac:dyDescent="0.2">
      <c r="A298" s="138"/>
      <c r="B298" s="55" t="str">
        <f t="shared" si="33"/>
        <v>267</v>
      </c>
      <c r="C298" s="31">
        <f t="shared" si="37"/>
        <v>126301.78479275986</v>
      </c>
      <c r="D298" s="31">
        <f t="shared" si="34"/>
        <v>674.19415676748497</v>
      </c>
      <c r="E298" s="31">
        <f t="shared" si="38"/>
        <v>0</v>
      </c>
      <c r="F298" s="31">
        <f t="shared" si="35"/>
        <v>358.43969478558529</v>
      </c>
      <c r="G298" s="31">
        <f t="shared" si="36"/>
        <v>315.75446198189968</v>
      </c>
      <c r="H298" s="58">
        <f t="shared" si="32"/>
        <v>150</v>
      </c>
      <c r="I298" s="58"/>
      <c r="J298" s="147">
        <f t="shared" si="39"/>
        <v>125793.34509797428</v>
      </c>
      <c r="K298" s="140"/>
    </row>
    <row r="299" spans="1:11" x14ac:dyDescent="0.2">
      <c r="A299" s="138"/>
      <c r="B299" s="55" t="str">
        <f t="shared" si="33"/>
        <v>268</v>
      </c>
      <c r="C299" s="31">
        <f t="shared" si="37"/>
        <v>125793.34509797428</v>
      </c>
      <c r="D299" s="31">
        <f t="shared" si="34"/>
        <v>674.19415676748497</v>
      </c>
      <c r="E299" s="31">
        <f t="shared" si="38"/>
        <v>0</v>
      </c>
      <c r="F299" s="31">
        <f t="shared" si="35"/>
        <v>359.71079402254929</v>
      </c>
      <c r="G299" s="31">
        <f t="shared" si="36"/>
        <v>314.48336274493568</v>
      </c>
      <c r="H299" s="58">
        <f t="shared" si="32"/>
        <v>150</v>
      </c>
      <c r="I299" s="58"/>
      <c r="J299" s="147">
        <f t="shared" si="39"/>
        <v>125283.63430395172</v>
      </c>
      <c r="K299" s="140"/>
    </row>
    <row r="300" spans="1:11" x14ac:dyDescent="0.2">
      <c r="A300" s="138"/>
      <c r="B300" s="55" t="str">
        <f t="shared" si="33"/>
        <v>269</v>
      </c>
      <c r="C300" s="31">
        <f t="shared" si="37"/>
        <v>125283.63430395172</v>
      </c>
      <c r="D300" s="31">
        <f t="shared" si="34"/>
        <v>674.19415676748497</v>
      </c>
      <c r="E300" s="31">
        <f t="shared" si="38"/>
        <v>0</v>
      </c>
      <c r="F300" s="31">
        <f t="shared" si="35"/>
        <v>360.98507100760565</v>
      </c>
      <c r="G300" s="31">
        <f t="shared" si="36"/>
        <v>313.20908575987931</v>
      </c>
      <c r="H300" s="58">
        <f t="shared" si="32"/>
        <v>150</v>
      </c>
      <c r="I300" s="58"/>
      <c r="J300" s="147">
        <f t="shared" si="39"/>
        <v>124772.64923294412</v>
      </c>
      <c r="K300" s="140"/>
    </row>
    <row r="301" spans="1:11" x14ac:dyDescent="0.2">
      <c r="A301" s="138"/>
      <c r="B301" s="55" t="str">
        <f t="shared" si="33"/>
        <v>270</v>
      </c>
      <c r="C301" s="31">
        <f t="shared" si="37"/>
        <v>124772.64923294412</v>
      </c>
      <c r="D301" s="31">
        <f t="shared" si="34"/>
        <v>674.19415676748497</v>
      </c>
      <c r="E301" s="31">
        <f t="shared" si="38"/>
        <v>0</v>
      </c>
      <c r="F301" s="31">
        <f t="shared" si="35"/>
        <v>362.26253368512465</v>
      </c>
      <c r="G301" s="31">
        <f t="shared" si="36"/>
        <v>311.93162308236032</v>
      </c>
      <c r="H301" s="58">
        <f t="shared" si="32"/>
        <v>150</v>
      </c>
      <c r="I301" s="58"/>
      <c r="J301" s="147">
        <f t="shared" si="39"/>
        <v>124260.386699259</v>
      </c>
      <c r="K301" s="140"/>
    </row>
    <row r="302" spans="1:11" x14ac:dyDescent="0.2">
      <c r="A302" s="138"/>
      <c r="B302" s="55" t="str">
        <f t="shared" si="33"/>
        <v>271</v>
      </c>
      <c r="C302" s="31">
        <f t="shared" si="37"/>
        <v>124260.386699259</v>
      </c>
      <c r="D302" s="31">
        <f t="shared" si="34"/>
        <v>674.19415676748497</v>
      </c>
      <c r="E302" s="31">
        <f t="shared" si="38"/>
        <v>0</v>
      </c>
      <c r="F302" s="31">
        <f t="shared" si="35"/>
        <v>363.54319001933743</v>
      </c>
      <c r="G302" s="31">
        <f t="shared" si="36"/>
        <v>310.65096674814754</v>
      </c>
      <c r="H302" s="58">
        <f t="shared" si="32"/>
        <v>150</v>
      </c>
      <c r="I302" s="58"/>
      <c r="J302" s="147">
        <f t="shared" si="39"/>
        <v>123746.84350923967</v>
      </c>
      <c r="K302" s="140"/>
    </row>
    <row r="303" spans="1:11" x14ac:dyDescent="0.2">
      <c r="A303" s="138"/>
      <c r="B303" s="55" t="str">
        <f t="shared" si="33"/>
        <v>272</v>
      </c>
      <c r="C303" s="31">
        <f t="shared" si="37"/>
        <v>123746.84350923967</v>
      </c>
      <c r="D303" s="31">
        <f t="shared" si="34"/>
        <v>674.19415676748497</v>
      </c>
      <c r="E303" s="31">
        <f t="shared" si="38"/>
        <v>0</v>
      </c>
      <c r="F303" s="31">
        <f t="shared" si="35"/>
        <v>364.82704799438579</v>
      </c>
      <c r="G303" s="31">
        <f t="shared" si="36"/>
        <v>309.36710877309918</v>
      </c>
      <c r="H303" s="58">
        <f t="shared" si="32"/>
        <v>150</v>
      </c>
      <c r="I303" s="58"/>
      <c r="J303" s="147">
        <f t="shared" si="39"/>
        <v>123232.01646124528</v>
      </c>
      <c r="K303" s="140"/>
    </row>
    <row r="304" spans="1:11" x14ac:dyDescent="0.2">
      <c r="A304" s="138"/>
      <c r="B304" s="55" t="str">
        <f t="shared" si="33"/>
        <v>273</v>
      </c>
      <c r="C304" s="31">
        <f t="shared" si="37"/>
        <v>123232.01646124528</v>
      </c>
      <c r="D304" s="31">
        <f t="shared" si="34"/>
        <v>674.19415676748497</v>
      </c>
      <c r="E304" s="31">
        <f t="shared" si="38"/>
        <v>0</v>
      </c>
      <c r="F304" s="31">
        <f t="shared" si="35"/>
        <v>366.11411561437177</v>
      </c>
      <c r="G304" s="31">
        <f t="shared" si="36"/>
        <v>308.0800411531132</v>
      </c>
      <c r="H304" s="58">
        <f t="shared" si="32"/>
        <v>150</v>
      </c>
      <c r="I304" s="58"/>
      <c r="J304" s="147">
        <f t="shared" si="39"/>
        <v>122715.90234563091</v>
      </c>
      <c r="K304" s="140"/>
    </row>
    <row r="305" spans="1:11" x14ac:dyDescent="0.2">
      <c r="A305" s="138"/>
      <c r="B305" s="55" t="str">
        <f t="shared" si="33"/>
        <v>274</v>
      </c>
      <c r="C305" s="31">
        <f t="shared" si="37"/>
        <v>122715.90234563091</v>
      </c>
      <c r="D305" s="31">
        <f t="shared" si="34"/>
        <v>674.19415676748497</v>
      </c>
      <c r="E305" s="31">
        <f t="shared" si="38"/>
        <v>0</v>
      </c>
      <c r="F305" s="31">
        <f t="shared" si="35"/>
        <v>367.40440090340769</v>
      </c>
      <c r="G305" s="31">
        <f t="shared" si="36"/>
        <v>306.78975586407728</v>
      </c>
      <c r="H305" s="58">
        <f t="shared" si="32"/>
        <v>150</v>
      </c>
      <c r="I305" s="58"/>
      <c r="J305" s="147">
        <f t="shared" si="39"/>
        <v>122198.4979447275</v>
      </c>
      <c r="K305" s="140"/>
    </row>
    <row r="306" spans="1:11" x14ac:dyDescent="0.2">
      <c r="A306" s="138"/>
      <c r="B306" s="55" t="str">
        <f t="shared" si="33"/>
        <v>275</v>
      </c>
      <c r="C306" s="31">
        <f t="shared" si="37"/>
        <v>122198.4979447275</v>
      </c>
      <c r="D306" s="31">
        <f t="shared" si="34"/>
        <v>674.19415676748497</v>
      </c>
      <c r="E306" s="31">
        <f t="shared" si="38"/>
        <v>0</v>
      </c>
      <c r="F306" s="31">
        <f t="shared" si="35"/>
        <v>368.69791190566622</v>
      </c>
      <c r="G306" s="31">
        <f t="shared" si="36"/>
        <v>305.49624486181875</v>
      </c>
      <c r="H306" s="58">
        <f t="shared" si="32"/>
        <v>150</v>
      </c>
      <c r="I306" s="58"/>
      <c r="J306" s="147">
        <f t="shared" si="39"/>
        <v>121679.80003282183</v>
      </c>
      <c r="K306" s="140"/>
    </row>
    <row r="307" spans="1:11" x14ac:dyDescent="0.2">
      <c r="A307" s="138"/>
      <c r="B307" s="55" t="str">
        <f t="shared" si="33"/>
        <v>276</v>
      </c>
      <c r="C307" s="31">
        <f t="shared" si="37"/>
        <v>121679.80003282183</v>
      </c>
      <c r="D307" s="31">
        <f t="shared" si="34"/>
        <v>674.19415676748497</v>
      </c>
      <c r="E307" s="31">
        <f t="shared" si="38"/>
        <v>0</v>
      </c>
      <c r="F307" s="31">
        <f t="shared" si="35"/>
        <v>369.99465668543036</v>
      </c>
      <c r="G307" s="31">
        <f t="shared" si="36"/>
        <v>304.19950008205461</v>
      </c>
      <c r="H307" s="58">
        <f t="shared" si="32"/>
        <v>150</v>
      </c>
      <c r="I307" s="58"/>
      <c r="J307" s="147">
        <f t="shared" si="39"/>
        <v>121159.8053761364</v>
      </c>
      <c r="K307" s="140"/>
    </row>
    <row r="308" spans="1:11" x14ac:dyDescent="0.2">
      <c r="A308" s="138"/>
      <c r="B308" s="55" t="str">
        <f t="shared" si="33"/>
        <v>277</v>
      </c>
      <c r="C308" s="31">
        <f t="shared" si="37"/>
        <v>121159.8053761364</v>
      </c>
      <c r="D308" s="31">
        <f t="shared" si="34"/>
        <v>674.19415676748497</v>
      </c>
      <c r="E308" s="31">
        <f t="shared" si="38"/>
        <v>0</v>
      </c>
      <c r="F308" s="31">
        <f t="shared" si="35"/>
        <v>371.29464332714394</v>
      </c>
      <c r="G308" s="31">
        <f t="shared" si="36"/>
        <v>302.89951344034102</v>
      </c>
      <c r="H308" s="58">
        <f t="shared" si="32"/>
        <v>150</v>
      </c>
      <c r="I308" s="58"/>
      <c r="J308" s="147">
        <f t="shared" si="39"/>
        <v>120638.51073280926</v>
      </c>
      <c r="K308" s="140"/>
    </row>
    <row r="309" spans="1:11" x14ac:dyDescent="0.2">
      <c r="A309" s="138"/>
      <c r="B309" s="55" t="str">
        <f t="shared" si="33"/>
        <v>278</v>
      </c>
      <c r="C309" s="31">
        <f t="shared" si="37"/>
        <v>120638.51073280926</v>
      </c>
      <c r="D309" s="31">
        <f t="shared" si="34"/>
        <v>674.19415676748497</v>
      </c>
      <c r="E309" s="31">
        <f t="shared" si="38"/>
        <v>0</v>
      </c>
      <c r="F309" s="31">
        <f t="shared" si="35"/>
        <v>372.59787993546183</v>
      </c>
      <c r="G309" s="31">
        <f t="shared" si="36"/>
        <v>301.59627683202314</v>
      </c>
      <c r="H309" s="58">
        <f t="shared" si="32"/>
        <v>150</v>
      </c>
      <c r="I309" s="58"/>
      <c r="J309" s="147">
        <f t="shared" si="39"/>
        <v>120115.91285287379</v>
      </c>
      <c r="K309" s="140"/>
    </row>
    <row r="310" spans="1:11" x14ac:dyDescent="0.2">
      <c r="A310" s="138"/>
      <c r="B310" s="55" t="str">
        <f t="shared" si="33"/>
        <v>279</v>
      </c>
      <c r="C310" s="31">
        <f t="shared" si="37"/>
        <v>120115.91285287379</v>
      </c>
      <c r="D310" s="31">
        <f t="shared" si="34"/>
        <v>674.19415676748497</v>
      </c>
      <c r="E310" s="31">
        <f t="shared" si="38"/>
        <v>0</v>
      </c>
      <c r="F310" s="31">
        <f t="shared" si="35"/>
        <v>373.90437463530048</v>
      </c>
      <c r="G310" s="31">
        <f t="shared" si="36"/>
        <v>300.28978213218448</v>
      </c>
      <c r="H310" s="58">
        <f t="shared" si="32"/>
        <v>150</v>
      </c>
      <c r="I310" s="58"/>
      <c r="J310" s="147">
        <f t="shared" si="39"/>
        <v>119592.00847823849</v>
      </c>
      <c r="K310" s="140"/>
    </row>
    <row r="311" spans="1:11" x14ac:dyDescent="0.2">
      <c r="A311" s="138"/>
      <c r="B311" s="55" t="str">
        <f t="shared" si="33"/>
        <v>280</v>
      </c>
      <c r="C311" s="31">
        <f t="shared" si="37"/>
        <v>119592.00847823849</v>
      </c>
      <c r="D311" s="31">
        <f t="shared" si="34"/>
        <v>674.19415676748497</v>
      </c>
      <c r="E311" s="31">
        <f t="shared" si="38"/>
        <v>0</v>
      </c>
      <c r="F311" s="31">
        <f t="shared" si="35"/>
        <v>375.21413557188873</v>
      </c>
      <c r="G311" s="31">
        <f t="shared" si="36"/>
        <v>298.98002119559624</v>
      </c>
      <c r="H311" s="58">
        <f t="shared" si="32"/>
        <v>150</v>
      </c>
      <c r="I311" s="58"/>
      <c r="J311" s="147">
        <f t="shared" si="39"/>
        <v>119066.7943426666</v>
      </c>
      <c r="K311" s="140"/>
    </row>
    <row r="312" spans="1:11" x14ac:dyDescent="0.2">
      <c r="A312" s="138"/>
      <c r="B312" s="55" t="str">
        <f t="shared" si="33"/>
        <v>281</v>
      </c>
      <c r="C312" s="31">
        <f t="shared" si="37"/>
        <v>119066.7943426666</v>
      </c>
      <c r="D312" s="31">
        <f t="shared" si="34"/>
        <v>674.19415676748497</v>
      </c>
      <c r="E312" s="31">
        <f t="shared" si="38"/>
        <v>0</v>
      </c>
      <c r="F312" s="31">
        <f t="shared" si="35"/>
        <v>376.52717091081848</v>
      </c>
      <c r="G312" s="31">
        <f t="shared" si="36"/>
        <v>297.66698585666649</v>
      </c>
      <c r="H312" s="58">
        <f t="shared" si="32"/>
        <v>150</v>
      </c>
      <c r="I312" s="58"/>
      <c r="J312" s="147">
        <f t="shared" si="39"/>
        <v>118540.26717175578</v>
      </c>
      <c r="K312" s="140"/>
    </row>
    <row r="313" spans="1:11" x14ac:dyDescent="0.2">
      <c r="A313" s="138"/>
      <c r="B313" s="55" t="str">
        <f t="shared" si="33"/>
        <v>282</v>
      </c>
      <c r="C313" s="31">
        <f t="shared" si="37"/>
        <v>118540.26717175578</v>
      </c>
      <c r="D313" s="31">
        <f t="shared" si="34"/>
        <v>674.19415676748497</v>
      </c>
      <c r="E313" s="31">
        <f t="shared" si="38"/>
        <v>0</v>
      </c>
      <c r="F313" s="31">
        <f t="shared" si="35"/>
        <v>377.84348883809548</v>
      </c>
      <c r="G313" s="31">
        <f t="shared" si="36"/>
        <v>296.35066792938949</v>
      </c>
      <c r="H313" s="58">
        <f t="shared" si="32"/>
        <v>150</v>
      </c>
      <c r="I313" s="58"/>
      <c r="J313" s="147">
        <f t="shared" si="39"/>
        <v>118012.42368291768</v>
      </c>
      <c r="K313" s="140"/>
    </row>
    <row r="314" spans="1:11" x14ac:dyDescent="0.2">
      <c r="A314" s="138"/>
      <c r="B314" s="55" t="str">
        <f t="shared" si="33"/>
        <v>283</v>
      </c>
      <c r="C314" s="31">
        <f t="shared" si="37"/>
        <v>118012.42368291768</v>
      </c>
      <c r="D314" s="31">
        <f t="shared" si="34"/>
        <v>674.19415676748497</v>
      </c>
      <c r="E314" s="31">
        <f t="shared" si="38"/>
        <v>0</v>
      </c>
      <c r="F314" s="31">
        <f t="shared" si="35"/>
        <v>379.16309756019075</v>
      </c>
      <c r="G314" s="31">
        <f t="shared" si="36"/>
        <v>295.03105920729422</v>
      </c>
      <c r="H314" s="58">
        <f t="shared" si="32"/>
        <v>150</v>
      </c>
      <c r="I314" s="58"/>
      <c r="J314" s="147">
        <f t="shared" si="39"/>
        <v>117483.26058535749</v>
      </c>
      <c r="K314" s="140"/>
    </row>
    <row r="315" spans="1:11" x14ac:dyDescent="0.2">
      <c r="A315" s="138"/>
      <c r="B315" s="55" t="str">
        <f t="shared" si="33"/>
        <v>284</v>
      </c>
      <c r="C315" s="31">
        <f t="shared" si="37"/>
        <v>117483.26058535749</v>
      </c>
      <c r="D315" s="31">
        <f t="shared" si="34"/>
        <v>674.19415676748497</v>
      </c>
      <c r="E315" s="31">
        <f t="shared" si="38"/>
        <v>0</v>
      </c>
      <c r="F315" s="31">
        <f t="shared" si="35"/>
        <v>380.48600530409124</v>
      </c>
      <c r="G315" s="31">
        <f t="shared" si="36"/>
        <v>293.70815146339373</v>
      </c>
      <c r="H315" s="58">
        <f t="shared" si="32"/>
        <v>150</v>
      </c>
      <c r="I315" s="58"/>
      <c r="J315" s="147">
        <f t="shared" si="39"/>
        <v>116952.7745800534</v>
      </c>
      <c r="K315" s="140"/>
    </row>
    <row r="316" spans="1:11" x14ac:dyDescent="0.2">
      <c r="A316" s="138"/>
      <c r="B316" s="55" t="str">
        <f t="shared" si="33"/>
        <v>285</v>
      </c>
      <c r="C316" s="31">
        <f t="shared" si="37"/>
        <v>116952.7745800534</v>
      </c>
      <c r="D316" s="31">
        <f t="shared" si="34"/>
        <v>674.19415676748497</v>
      </c>
      <c r="E316" s="31">
        <f t="shared" si="38"/>
        <v>0</v>
      </c>
      <c r="F316" s="31">
        <f t="shared" si="35"/>
        <v>381.81222031735143</v>
      </c>
      <c r="G316" s="31">
        <f t="shared" si="36"/>
        <v>292.38193645013354</v>
      </c>
      <c r="H316" s="58">
        <f t="shared" si="32"/>
        <v>150</v>
      </c>
      <c r="I316" s="58"/>
      <c r="J316" s="147">
        <f t="shared" si="39"/>
        <v>116420.96235973605</v>
      </c>
      <c r="K316" s="140"/>
    </row>
    <row r="317" spans="1:11" x14ac:dyDescent="0.2">
      <c r="A317" s="138"/>
      <c r="B317" s="55" t="str">
        <f t="shared" si="33"/>
        <v>286</v>
      </c>
      <c r="C317" s="31">
        <f t="shared" si="37"/>
        <v>116420.96235973605</v>
      </c>
      <c r="D317" s="31">
        <f t="shared" si="34"/>
        <v>674.19415676748497</v>
      </c>
      <c r="E317" s="31">
        <f t="shared" si="38"/>
        <v>0</v>
      </c>
      <c r="F317" s="31">
        <f t="shared" si="35"/>
        <v>383.14175086814487</v>
      </c>
      <c r="G317" s="31">
        <f t="shared" si="36"/>
        <v>291.0524058993401</v>
      </c>
      <c r="H317" s="58">
        <f t="shared" si="32"/>
        <v>150</v>
      </c>
      <c r="I317" s="58"/>
      <c r="J317" s="147">
        <f t="shared" si="39"/>
        <v>115887.8206088679</v>
      </c>
      <c r="K317" s="140"/>
    </row>
    <row r="318" spans="1:11" x14ac:dyDescent="0.2">
      <c r="A318" s="138"/>
      <c r="B318" s="55" t="str">
        <f t="shared" si="33"/>
        <v>287</v>
      </c>
      <c r="C318" s="31">
        <f t="shared" si="37"/>
        <v>115887.8206088679</v>
      </c>
      <c r="D318" s="31">
        <f t="shared" si="34"/>
        <v>674.19415676748497</v>
      </c>
      <c r="E318" s="31">
        <f t="shared" si="38"/>
        <v>0</v>
      </c>
      <c r="F318" s="31">
        <f t="shared" si="35"/>
        <v>384.47460524531522</v>
      </c>
      <c r="G318" s="31">
        <f t="shared" si="36"/>
        <v>289.71955152216975</v>
      </c>
      <c r="H318" s="58">
        <f t="shared" si="32"/>
        <v>150</v>
      </c>
      <c r="I318" s="58"/>
      <c r="J318" s="147">
        <f t="shared" si="39"/>
        <v>115353.34600362259</v>
      </c>
      <c r="K318" s="140"/>
    </row>
    <row r="319" spans="1:11" x14ac:dyDescent="0.2">
      <c r="A319" s="138"/>
      <c r="B319" s="55" t="str">
        <f t="shared" si="33"/>
        <v>288</v>
      </c>
      <c r="C319" s="31">
        <f t="shared" si="37"/>
        <v>115353.34600362259</v>
      </c>
      <c r="D319" s="31">
        <f t="shared" si="34"/>
        <v>674.19415676748497</v>
      </c>
      <c r="E319" s="31">
        <f t="shared" si="38"/>
        <v>0</v>
      </c>
      <c r="F319" s="31">
        <f t="shared" si="35"/>
        <v>385.81079175842848</v>
      </c>
      <c r="G319" s="31">
        <f t="shared" si="36"/>
        <v>288.38336500905649</v>
      </c>
      <c r="H319" s="58">
        <f t="shared" si="32"/>
        <v>150</v>
      </c>
      <c r="I319" s="58"/>
      <c r="J319" s="147">
        <f t="shared" si="39"/>
        <v>114817.53521186416</v>
      </c>
      <c r="K319" s="140"/>
    </row>
    <row r="320" spans="1:11" x14ac:dyDescent="0.2">
      <c r="A320" s="138"/>
      <c r="B320" s="55" t="str">
        <f t="shared" si="33"/>
        <v>289</v>
      </c>
      <c r="C320" s="31">
        <f t="shared" si="37"/>
        <v>114817.53521186416</v>
      </c>
      <c r="D320" s="31">
        <f t="shared" si="34"/>
        <v>674.19415676748497</v>
      </c>
      <c r="E320" s="31">
        <f t="shared" si="38"/>
        <v>0</v>
      </c>
      <c r="F320" s="31">
        <f t="shared" si="35"/>
        <v>387.15031873782453</v>
      </c>
      <c r="G320" s="31">
        <f t="shared" si="36"/>
        <v>287.04383802966044</v>
      </c>
      <c r="H320" s="58">
        <f t="shared" si="32"/>
        <v>150</v>
      </c>
      <c r="I320" s="58"/>
      <c r="J320" s="147">
        <f t="shared" si="39"/>
        <v>114280.38489312633</v>
      </c>
      <c r="K320" s="140"/>
    </row>
    <row r="321" spans="1:11" x14ac:dyDescent="0.2">
      <c r="A321" s="138"/>
      <c r="B321" s="55" t="str">
        <f t="shared" si="33"/>
        <v>290</v>
      </c>
      <c r="C321" s="31">
        <f t="shared" si="37"/>
        <v>114280.38489312633</v>
      </c>
      <c r="D321" s="31">
        <f t="shared" si="34"/>
        <v>674.19415676748497</v>
      </c>
      <c r="E321" s="31">
        <f t="shared" si="38"/>
        <v>0</v>
      </c>
      <c r="F321" s="31">
        <f t="shared" si="35"/>
        <v>388.4931945346691</v>
      </c>
      <c r="G321" s="31">
        <f t="shared" si="36"/>
        <v>285.70096223281587</v>
      </c>
      <c r="H321" s="58">
        <f t="shared" si="32"/>
        <v>150</v>
      </c>
      <c r="I321" s="58"/>
      <c r="J321" s="147">
        <f t="shared" si="39"/>
        <v>113741.89169859166</v>
      </c>
      <c r="K321" s="140"/>
    </row>
    <row r="322" spans="1:11" x14ac:dyDescent="0.2">
      <c r="A322" s="138"/>
      <c r="B322" s="55" t="str">
        <f t="shared" si="33"/>
        <v>291</v>
      </c>
      <c r="C322" s="31">
        <f t="shared" si="37"/>
        <v>113741.89169859166</v>
      </c>
      <c r="D322" s="31">
        <f t="shared" si="34"/>
        <v>674.19415676748497</v>
      </c>
      <c r="E322" s="31">
        <f t="shared" si="38"/>
        <v>0</v>
      </c>
      <c r="F322" s="31">
        <f t="shared" si="35"/>
        <v>389.8394275210058</v>
      </c>
      <c r="G322" s="31">
        <f t="shared" si="36"/>
        <v>284.35472924647917</v>
      </c>
      <c r="H322" s="58">
        <f t="shared" si="32"/>
        <v>150</v>
      </c>
      <c r="I322" s="58"/>
      <c r="J322" s="147">
        <f t="shared" si="39"/>
        <v>113202.05227107066</v>
      </c>
      <c r="K322" s="140"/>
    </row>
    <row r="323" spans="1:11" x14ac:dyDescent="0.2">
      <c r="A323" s="138"/>
      <c r="B323" s="55" t="str">
        <f t="shared" si="33"/>
        <v>292</v>
      </c>
      <c r="C323" s="31">
        <f t="shared" si="37"/>
        <v>113202.05227107066</v>
      </c>
      <c r="D323" s="31">
        <f t="shared" si="34"/>
        <v>674.19415676748497</v>
      </c>
      <c r="E323" s="31">
        <f t="shared" si="38"/>
        <v>0</v>
      </c>
      <c r="F323" s="31">
        <f t="shared" si="35"/>
        <v>391.18902608980829</v>
      </c>
      <c r="G323" s="31">
        <f t="shared" si="36"/>
        <v>283.00513067767668</v>
      </c>
      <c r="H323" s="58">
        <f t="shared" si="32"/>
        <v>150</v>
      </c>
      <c r="I323" s="58"/>
      <c r="J323" s="147">
        <f t="shared" si="39"/>
        <v>112660.86324498085</v>
      </c>
      <c r="K323" s="140"/>
    </row>
    <row r="324" spans="1:11" x14ac:dyDescent="0.2">
      <c r="A324" s="138"/>
      <c r="B324" s="55" t="str">
        <f t="shared" si="33"/>
        <v>293</v>
      </c>
      <c r="C324" s="31">
        <f t="shared" si="37"/>
        <v>112660.86324498085</v>
      </c>
      <c r="D324" s="31">
        <f t="shared" si="34"/>
        <v>674.19415676748497</v>
      </c>
      <c r="E324" s="31">
        <f t="shared" si="38"/>
        <v>0</v>
      </c>
      <c r="F324" s="31">
        <f t="shared" si="35"/>
        <v>392.54199865503284</v>
      </c>
      <c r="G324" s="31">
        <f t="shared" si="36"/>
        <v>281.65215811245213</v>
      </c>
      <c r="H324" s="58">
        <f t="shared" si="32"/>
        <v>150</v>
      </c>
      <c r="I324" s="58"/>
      <c r="J324" s="147">
        <f t="shared" si="39"/>
        <v>112118.32124632582</v>
      </c>
      <c r="K324" s="140"/>
    </row>
    <row r="325" spans="1:11" x14ac:dyDescent="0.2">
      <c r="A325" s="138"/>
      <c r="B325" s="55" t="str">
        <f t="shared" si="33"/>
        <v>294</v>
      </c>
      <c r="C325" s="31">
        <f t="shared" si="37"/>
        <v>112118.32124632582</v>
      </c>
      <c r="D325" s="31">
        <f t="shared" si="34"/>
        <v>674.19415676748497</v>
      </c>
      <c r="E325" s="31">
        <f t="shared" si="38"/>
        <v>0</v>
      </c>
      <c r="F325" s="31">
        <f t="shared" si="35"/>
        <v>393.89835365167039</v>
      </c>
      <c r="G325" s="31">
        <f t="shared" si="36"/>
        <v>280.29580311581458</v>
      </c>
      <c r="H325" s="58">
        <f t="shared" si="32"/>
        <v>150</v>
      </c>
      <c r="I325" s="58"/>
      <c r="J325" s="147">
        <f t="shared" si="39"/>
        <v>111574.42289267415</v>
      </c>
      <c r="K325" s="140"/>
    </row>
    <row r="326" spans="1:11" x14ac:dyDescent="0.2">
      <c r="A326" s="138"/>
      <c r="B326" s="55" t="str">
        <f t="shared" si="33"/>
        <v>295</v>
      </c>
      <c r="C326" s="31">
        <f t="shared" si="37"/>
        <v>111574.42289267415</v>
      </c>
      <c r="D326" s="31">
        <f t="shared" si="34"/>
        <v>674.19415676748497</v>
      </c>
      <c r="E326" s="31">
        <f t="shared" si="38"/>
        <v>0</v>
      </c>
      <c r="F326" s="31">
        <f t="shared" si="35"/>
        <v>395.2580995357996</v>
      </c>
      <c r="G326" s="31">
        <f t="shared" si="36"/>
        <v>278.93605723168537</v>
      </c>
      <c r="H326" s="58">
        <f t="shared" si="32"/>
        <v>150</v>
      </c>
      <c r="I326" s="58"/>
      <c r="J326" s="147">
        <f t="shared" si="39"/>
        <v>111029.16479313835</v>
      </c>
      <c r="K326" s="140"/>
    </row>
    <row r="327" spans="1:11" x14ac:dyDescent="0.2">
      <c r="A327" s="138"/>
      <c r="B327" s="55" t="str">
        <f t="shared" si="33"/>
        <v>296</v>
      </c>
      <c r="C327" s="31">
        <f t="shared" si="37"/>
        <v>111029.16479313835</v>
      </c>
      <c r="D327" s="31">
        <f t="shared" si="34"/>
        <v>674.19415676748497</v>
      </c>
      <c r="E327" s="31">
        <f t="shared" si="38"/>
        <v>0</v>
      </c>
      <c r="F327" s="31">
        <f t="shared" si="35"/>
        <v>396.62124478463909</v>
      </c>
      <c r="G327" s="31">
        <f t="shared" si="36"/>
        <v>277.57291198284588</v>
      </c>
      <c r="H327" s="58">
        <f t="shared" si="32"/>
        <v>150</v>
      </c>
      <c r="I327" s="58"/>
      <c r="J327" s="147">
        <f t="shared" si="39"/>
        <v>110482.54354835371</v>
      </c>
      <c r="K327" s="140"/>
    </row>
    <row r="328" spans="1:11" x14ac:dyDescent="0.2">
      <c r="A328" s="138"/>
      <c r="B328" s="55" t="str">
        <f t="shared" si="33"/>
        <v>297</v>
      </c>
      <c r="C328" s="31">
        <f t="shared" si="37"/>
        <v>110482.54354835371</v>
      </c>
      <c r="D328" s="31">
        <f t="shared" si="34"/>
        <v>674.19415676748497</v>
      </c>
      <c r="E328" s="31">
        <f t="shared" si="38"/>
        <v>0</v>
      </c>
      <c r="F328" s="31">
        <f t="shared" si="35"/>
        <v>397.98779789660068</v>
      </c>
      <c r="G328" s="31">
        <f t="shared" si="36"/>
        <v>276.20635887088429</v>
      </c>
      <c r="H328" s="58">
        <f t="shared" si="32"/>
        <v>150</v>
      </c>
      <c r="I328" s="58"/>
      <c r="J328" s="147">
        <f t="shared" si="39"/>
        <v>109934.55575045712</v>
      </c>
      <c r="K328" s="140"/>
    </row>
    <row r="329" spans="1:11" x14ac:dyDescent="0.2">
      <c r="A329" s="138"/>
      <c r="B329" s="55" t="str">
        <f t="shared" si="33"/>
        <v>298</v>
      </c>
      <c r="C329" s="31">
        <f t="shared" si="37"/>
        <v>109934.55575045712</v>
      </c>
      <c r="D329" s="31">
        <f t="shared" si="34"/>
        <v>674.19415676748497</v>
      </c>
      <c r="E329" s="31">
        <f t="shared" si="38"/>
        <v>0</v>
      </c>
      <c r="F329" s="31">
        <f t="shared" si="35"/>
        <v>399.35776739134218</v>
      </c>
      <c r="G329" s="31">
        <f t="shared" si="36"/>
        <v>274.83638937614279</v>
      </c>
      <c r="H329" s="58">
        <f t="shared" si="32"/>
        <v>150</v>
      </c>
      <c r="I329" s="58"/>
      <c r="J329" s="147">
        <f t="shared" si="39"/>
        <v>109385.19798306578</v>
      </c>
      <c r="K329" s="140"/>
    </row>
    <row r="330" spans="1:11" x14ac:dyDescent="0.2">
      <c r="A330" s="138"/>
      <c r="B330" s="55" t="str">
        <f t="shared" si="33"/>
        <v>299</v>
      </c>
      <c r="C330" s="31">
        <f t="shared" si="37"/>
        <v>109385.19798306578</v>
      </c>
      <c r="D330" s="31">
        <f t="shared" si="34"/>
        <v>674.19415676748497</v>
      </c>
      <c r="E330" s="31">
        <f t="shared" si="38"/>
        <v>0</v>
      </c>
      <c r="F330" s="31">
        <f t="shared" si="35"/>
        <v>400.73116180982049</v>
      </c>
      <c r="G330" s="31">
        <f t="shared" si="36"/>
        <v>273.46299495766448</v>
      </c>
      <c r="H330" s="58">
        <f t="shared" si="32"/>
        <v>150</v>
      </c>
      <c r="I330" s="58"/>
      <c r="J330" s="147">
        <f t="shared" si="39"/>
        <v>108834.46682125596</v>
      </c>
      <c r="K330" s="140"/>
    </row>
    <row r="331" spans="1:11" x14ac:dyDescent="0.2">
      <c r="A331" s="138"/>
      <c r="B331" s="55" t="str">
        <f t="shared" si="33"/>
        <v>300</v>
      </c>
      <c r="C331" s="31">
        <f t="shared" si="37"/>
        <v>108834.46682125596</v>
      </c>
      <c r="D331" s="31">
        <f t="shared" si="34"/>
        <v>674.19415676748497</v>
      </c>
      <c r="E331" s="31">
        <f t="shared" si="38"/>
        <v>0</v>
      </c>
      <c r="F331" s="31">
        <f t="shared" si="35"/>
        <v>402.10798971434508</v>
      </c>
      <c r="G331" s="31">
        <f t="shared" si="36"/>
        <v>272.08616705313989</v>
      </c>
      <c r="H331" s="58">
        <f t="shared" si="32"/>
        <v>150</v>
      </c>
      <c r="I331" s="58"/>
      <c r="J331" s="147">
        <f t="shared" si="39"/>
        <v>108282.35883154161</v>
      </c>
      <c r="K331" s="140"/>
    </row>
    <row r="332" spans="1:11" x14ac:dyDescent="0.2">
      <c r="A332" s="138"/>
      <c r="B332" s="55" t="str">
        <f t="shared" si="33"/>
        <v>301</v>
      </c>
      <c r="C332" s="31">
        <f t="shared" si="37"/>
        <v>108282.35883154161</v>
      </c>
      <c r="D332" s="31">
        <f t="shared" si="34"/>
        <v>674.19415676748497</v>
      </c>
      <c r="E332" s="31">
        <f t="shared" si="38"/>
        <v>0</v>
      </c>
      <c r="F332" s="31">
        <f t="shared" si="35"/>
        <v>403.48825968863093</v>
      </c>
      <c r="G332" s="31">
        <f t="shared" si="36"/>
        <v>270.70589707885404</v>
      </c>
      <c r="H332" s="58">
        <f t="shared" si="32"/>
        <v>150</v>
      </c>
      <c r="I332" s="58"/>
      <c r="J332" s="147">
        <f t="shared" si="39"/>
        <v>107728.87057185298</v>
      </c>
      <c r="K332" s="140"/>
    </row>
    <row r="333" spans="1:11" x14ac:dyDescent="0.2">
      <c r="A333" s="138"/>
      <c r="B333" s="55" t="str">
        <f t="shared" si="33"/>
        <v>302</v>
      </c>
      <c r="C333" s="31">
        <f t="shared" si="37"/>
        <v>107728.87057185298</v>
      </c>
      <c r="D333" s="31">
        <f t="shared" si="34"/>
        <v>674.19415676748497</v>
      </c>
      <c r="E333" s="31">
        <f t="shared" si="38"/>
        <v>0</v>
      </c>
      <c r="F333" s="31">
        <f t="shared" si="35"/>
        <v>404.87198033785251</v>
      </c>
      <c r="G333" s="31">
        <f t="shared" si="36"/>
        <v>269.32217642963246</v>
      </c>
      <c r="H333" s="58">
        <f t="shared" si="32"/>
        <v>150</v>
      </c>
      <c r="I333" s="58"/>
      <c r="J333" s="147">
        <f t="shared" si="39"/>
        <v>107173.99859151513</v>
      </c>
      <c r="K333" s="140"/>
    </row>
    <row r="334" spans="1:11" x14ac:dyDescent="0.2">
      <c r="A334" s="138"/>
      <c r="B334" s="55" t="str">
        <f t="shared" si="33"/>
        <v>303</v>
      </c>
      <c r="C334" s="31">
        <f t="shared" si="37"/>
        <v>107173.99859151513</v>
      </c>
      <c r="D334" s="31">
        <f t="shared" si="34"/>
        <v>674.19415676748497</v>
      </c>
      <c r="E334" s="31">
        <f t="shared" si="38"/>
        <v>0</v>
      </c>
      <c r="F334" s="31">
        <f t="shared" si="35"/>
        <v>406.2591602886971</v>
      </c>
      <c r="G334" s="31">
        <f t="shared" si="36"/>
        <v>267.93499647878787</v>
      </c>
      <c r="H334" s="58">
        <f t="shared" si="32"/>
        <v>150</v>
      </c>
      <c r="I334" s="58"/>
      <c r="J334" s="147">
        <f t="shared" si="39"/>
        <v>106617.73943122644</v>
      </c>
      <c r="K334" s="140"/>
    </row>
    <row r="335" spans="1:11" x14ac:dyDescent="0.2">
      <c r="A335" s="138"/>
      <c r="B335" s="55" t="str">
        <f t="shared" si="33"/>
        <v>304</v>
      </c>
      <c r="C335" s="31">
        <f t="shared" si="37"/>
        <v>106617.73943122644</v>
      </c>
      <c r="D335" s="31">
        <f t="shared" si="34"/>
        <v>674.19415676748497</v>
      </c>
      <c r="E335" s="31">
        <f t="shared" si="38"/>
        <v>0</v>
      </c>
      <c r="F335" s="31">
        <f t="shared" si="35"/>
        <v>407.64980818941888</v>
      </c>
      <c r="G335" s="31">
        <f t="shared" si="36"/>
        <v>266.54434857806609</v>
      </c>
      <c r="H335" s="58">
        <f t="shared" si="32"/>
        <v>150</v>
      </c>
      <c r="I335" s="58"/>
      <c r="J335" s="147">
        <f t="shared" si="39"/>
        <v>106060.08962303701</v>
      </c>
      <c r="K335" s="140"/>
    </row>
    <row r="336" spans="1:11" x14ac:dyDescent="0.2">
      <c r="A336" s="138"/>
      <c r="B336" s="55" t="str">
        <f t="shared" si="33"/>
        <v>305</v>
      </c>
      <c r="C336" s="31">
        <f t="shared" si="37"/>
        <v>106060.08962303701</v>
      </c>
      <c r="D336" s="31">
        <f t="shared" si="34"/>
        <v>674.19415676748497</v>
      </c>
      <c r="E336" s="31">
        <f t="shared" si="38"/>
        <v>0</v>
      </c>
      <c r="F336" s="31">
        <f t="shared" si="35"/>
        <v>409.04393270989243</v>
      </c>
      <c r="G336" s="31">
        <f t="shared" si="36"/>
        <v>265.15022405759254</v>
      </c>
      <c r="H336" s="58">
        <f t="shared" si="32"/>
        <v>150</v>
      </c>
      <c r="I336" s="58"/>
      <c r="J336" s="147">
        <f t="shared" si="39"/>
        <v>105501.04569032713</v>
      </c>
      <c r="K336" s="140"/>
    </row>
    <row r="337" spans="1:11" x14ac:dyDescent="0.2">
      <c r="A337" s="138"/>
      <c r="B337" s="55" t="str">
        <f t="shared" si="33"/>
        <v>306</v>
      </c>
      <c r="C337" s="31">
        <f t="shared" si="37"/>
        <v>105501.04569032713</v>
      </c>
      <c r="D337" s="31">
        <f t="shared" si="34"/>
        <v>674.19415676748497</v>
      </c>
      <c r="E337" s="31">
        <f t="shared" si="38"/>
        <v>0</v>
      </c>
      <c r="F337" s="31">
        <f t="shared" si="35"/>
        <v>410.44154254166716</v>
      </c>
      <c r="G337" s="31">
        <f t="shared" si="36"/>
        <v>263.75261422581781</v>
      </c>
      <c r="H337" s="58">
        <f t="shared" si="32"/>
        <v>150</v>
      </c>
      <c r="I337" s="58"/>
      <c r="J337" s="147">
        <f t="shared" si="39"/>
        <v>104940.60414778546</v>
      </c>
      <c r="K337" s="140"/>
    </row>
    <row r="338" spans="1:11" x14ac:dyDescent="0.2">
      <c r="A338" s="138"/>
      <c r="B338" s="55" t="str">
        <f t="shared" si="33"/>
        <v>307</v>
      </c>
      <c r="C338" s="31">
        <f t="shared" si="37"/>
        <v>104940.60414778546</v>
      </c>
      <c r="D338" s="31">
        <f t="shared" si="34"/>
        <v>674.19415676748497</v>
      </c>
      <c r="E338" s="31">
        <f t="shared" si="38"/>
        <v>0</v>
      </c>
      <c r="F338" s="31">
        <f t="shared" si="35"/>
        <v>411.84264639802132</v>
      </c>
      <c r="G338" s="31">
        <f t="shared" si="36"/>
        <v>262.35151036946365</v>
      </c>
      <c r="H338" s="58">
        <f t="shared" si="32"/>
        <v>150</v>
      </c>
      <c r="I338" s="58"/>
      <c r="J338" s="147">
        <f t="shared" si="39"/>
        <v>104378.76150138743</v>
      </c>
      <c r="K338" s="140"/>
    </row>
    <row r="339" spans="1:11" x14ac:dyDescent="0.2">
      <c r="A339" s="138"/>
      <c r="B339" s="55" t="str">
        <f t="shared" si="33"/>
        <v>308</v>
      </c>
      <c r="C339" s="31">
        <f t="shared" si="37"/>
        <v>104378.76150138743</v>
      </c>
      <c r="D339" s="31">
        <f t="shared" si="34"/>
        <v>674.19415676748497</v>
      </c>
      <c r="E339" s="31">
        <f t="shared" si="38"/>
        <v>0</v>
      </c>
      <c r="F339" s="31">
        <f t="shared" si="35"/>
        <v>413.24725301401639</v>
      </c>
      <c r="G339" s="31">
        <f t="shared" si="36"/>
        <v>260.94690375346858</v>
      </c>
      <c r="H339" s="58">
        <f t="shared" si="32"/>
        <v>150</v>
      </c>
      <c r="I339" s="58"/>
      <c r="J339" s="147">
        <f t="shared" si="39"/>
        <v>103815.51424837341</v>
      </c>
      <c r="K339" s="140"/>
    </row>
    <row r="340" spans="1:11" x14ac:dyDescent="0.2">
      <c r="A340" s="138"/>
      <c r="B340" s="55" t="str">
        <f t="shared" si="33"/>
        <v>309</v>
      </c>
      <c r="C340" s="31">
        <f t="shared" si="37"/>
        <v>103815.51424837341</v>
      </c>
      <c r="D340" s="31">
        <f t="shared" si="34"/>
        <v>674.19415676748497</v>
      </c>
      <c r="E340" s="31">
        <f t="shared" si="38"/>
        <v>0</v>
      </c>
      <c r="F340" s="31">
        <f t="shared" si="35"/>
        <v>414.65537114655143</v>
      </c>
      <c r="G340" s="31">
        <f t="shared" si="36"/>
        <v>259.53878562093354</v>
      </c>
      <c r="H340" s="58">
        <f t="shared" si="32"/>
        <v>150</v>
      </c>
      <c r="I340" s="58"/>
      <c r="J340" s="147">
        <f t="shared" si="39"/>
        <v>103250.85887722686</v>
      </c>
      <c r="K340" s="140"/>
    </row>
    <row r="341" spans="1:11" x14ac:dyDescent="0.2">
      <c r="A341" s="138"/>
      <c r="B341" s="55" t="str">
        <f t="shared" si="33"/>
        <v>310</v>
      </c>
      <c r="C341" s="31">
        <f t="shared" si="37"/>
        <v>103250.85887722686</v>
      </c>
      <c r="D341" s="31">
        <f t="shared" si="34"/>
        <v>674.19415676748497</v>
      </c>
      <c r="E341" s="31">
        <f t="shared" si="38"/>
        <v>0</v>
      </c>
      <c r="F341" s="31">
        <f t="shared" si="35"/>
        <v>416.06700957441785</v>
      </c>
      <c r="G341" s="31">
        <f t="shared" si="36"/>
        <v>258.12714719306712</v>
      </c>
      <c r="H341" s="58">
        <f t="shared" si="32"/>
        <v>150</v>
      </c>
      <c r="I341" s="58"/>
      <c r="J341" s="147">
        <f t="shared" si="39"/>
        <v>102684.79186765244</v>
      </c>
      <c r="K341" s="140"/>
    </row>
    <row r="342" spans="1:11" x14ac:dyDescent="0.2">
      <c r="A342" s="138"/>
      <c r="B342" s="55" t="str">
        <f t="shared" si="33"/>
        <v>311</v>
      </c>
      <c r="C342" s="31">
        <f t="shared" si="37"/>
        <v>102684.79186765244</v>
      </c>
      <c r="D342" s="31">
        <f t="shared" si="34"/>
        <v>674.19415676748497</v>
      </c>
      <c r="E342" s="31">
        <f t="shared" si="38"/>
        <v>0</v>
      </c>
      <c r="F342" s="31">
        <f t="shared" si="35"/>
        <v>417.48217709835387</v>
      </c>
      <c r="G342" s="31">
        <f t="shared" si="36"/>
        <v>256.7119796691311</v>
      </c>
      <c r="H342" s="58">
        <f t="shared" si="32"/>
        <v>150</v>
      </c>
      <c r="I342" s="58"/>
      <c r="J342" s="147">
        <f t="shared" si="39"/>
        <v>102117.30969055409</v>
      </c>
      <c r="K342" s="140"/>
    </row>
    <row r="343" spans="1:11" x14ac:dyDescent="0.2">
      <c r="A343" s="138"/>
      <c r="B343" s="55" t="str">
        <f t="shared" si="33"/>
        <v>312</v>
      </c>
      <c r="C343" s="31">
        <f t="shared" si="37"/>
        <v>102117.30969055409</v>
      </c>
      <c r="D343" s="31">
        <f t="shared" si="34"/>
        <v>674.19415676748497</v>
      </c>
      <c r="E343" s="31">
        <f t="shared" si="38"/>
        <v>0</v>
      </c>
      <c r="F343" s="31">
        <f t="shared" si="35"/>
        <v>418.90088254109975</v>
      </c>
      <c r="G343" s="31">
        <f t="shared" si="36"/>
        <v>255.29327422638522</v>
      </c>
      <c r="H343" s="58">
        <f t="shared" si="32"/>
        <v>150</v>
      </c>
      <c r="I343" s="58"/>
      <c r="J343" s="147">
        <f t="shared" si="39"/>
        <v>101548.40880801299</v>
      </c>
      <c r="K343" s="140"/>
    </row>
    <row r="344" spans="1:11" x14ac:dyDescent="0.2">
      <c r="A344" s="138"/>
      <c r="B344" s="55" t="str">
        <f t="shared" si="33"/>
        <v>313</v>
      </c>
      <c r="C344" s="31">
        <f t="shared" si="37"/>
        <v>101548.40880801299</v>
      </c>
      <c r="D344" s="31">
        <f t="shared" si="34"/>
        <v>674.19415676748497</v>
      </c>
      <c r="E344" s="31">
        <f t="shared" si="38"/>
        <v>0</v>
      </c>
      <c r="F344" s="31">
        <f t="shared" si="35"/>
        <v>420.32313474745251</v>
      </c>
      <c r="G344" s="31">
        <f t="shared" si="36"/>
        <v>253.87102202003248</v>
      </c>
      <c r="H344" s="58">
        <f t="shared" si="32"/>
        <v>150</v>
      </c>
      <c r="I344" s="58"/>
      <c r="J344" s="147">
        <f t="shared" si="39"/>
        <v>100978.08567326554</v>
      </c>
      <c r="K344" s="140"/>
    </row>
    <row r="345" spans="1:11" x14ac:dyDescent="0.2">
      <c r="A345" s="138"/>
      <c r="B345" s="55" t="str">
        <f t="shared" si="33"/>
        <v>314</v>
      </c>
      <c r="C345" s="31">
        <f t="shared" si="37"/>
        <v>100978.08567326554</v>
      </c>
      <c r="D345" s="31">
        <f t="shared" si="34"/>
        <v>674.19415676748497</v>
      </c>
      <c r="E345" s="31">
        <f t="shared" si="38"/>
        <v>0</v>
      </c>
      <c r="F345" s="31">
        <f t="shared" si="35"/>
        <v>421.74894258432113</v>
      </c>
      <c r="G345" s="31">
        <f t="shared" si="36"/>
        <v>252.44521418316384</v>
      </c>
      <c r="H345" s="58">
        <f t="shared" si="32"/>
        <v>150</v>
      </c>
      <c r="I345" s="58"/>
      <c r="J345" s="147">
        <f t="shared" si="39"/>
        <v>100406.33673068121</v>
      </c>
      <c r="K345" s="140"/>
    </row>
    <row r="346" spans="1:11" x14ac:dyDescent="0.2">
      <c r="A346" s="138"/>
      <c r="B346" s="55" t="str">
        <f t="shared" si="33"/>
        <v>315</v>
      </c>
      <c r="C346" s="31">
        <f t="shared" si="37"/>
        <v>100406.33673068121</v>
      </c>
      <c r="D346" s="31">
        <f t="shared" si="34"/>
        <v>674.19415676748497</v>
      </c>
      <c r="E346" s="31">
        <f t="shared" si="38"/>
        <v>0</v>
      </c>
      <c r="F346" s="31">
        <f t="shared" si="35"/>
        <v>423.17831494078189</v>
      </c>
      <c r="G346" s="31">
        <f t="shared" si="36"/>
        <v>251.01584182670305</v>
      </c>
      <c r="H346" s="58">
        <f t="shared" si="32"/>
        <v>150</v>
      </c>
      <c r="I346" s="58"/>
      <c r="J346" s="147">
        <f t="shared" si="39"/>
        <v>99833.158415740429</v>
      </c>
      <c r="K346" s="140"/>
    </row>
    <row r="347" spans="1:11" x14ac:dyDescent="0.2">
      <c r="A347" s="138"/>
      <c r="B347" s="55" t="str">
        <f t="shared" si="33"/>
        <v>316</v>
      </c>
      <c r="C347" s="31">
        <f t="shared" si="37"/>
        <v>99833.158415740429</v>
      </c>
      <c r="D347" s="31">
        <f t="shared" si="34"/>
        <v>674.19415676748497</v>
      </c>
      <c r="E347" s="31">
        <f t="shared" si="38"/>
        <v>0</v>
      </c>
      <c r="F347" s="31">
        <f t="shared" si="35"/>
        <v>424.61126072813386</v>
      </c>
      <c r="G347" s="31">
        <f t="shared" si="36"/>
        <v>249.58289603935108</v>
      </c>
      <c r="H347" s="58">
        <f t="shared" si="32"/>
        <v>150</v>
      </c>
      <c r="I347" s="58"/>
      <c r="J347" s="147">
        <f t="shared" si="39"/>
        <v>99258.547155012289</v>
      </c>
      <c r="K347" s="140"/>
    </row>
    <row r="348" spans="1:11" x14ac:dyDescent="0.2">
      <c r="A348" s="138"/>
      <c r="B348" s="55" t="str">
        <f t="shared" si="33"/>
        <v>317</v>
      </c>
      <c r="C348" s="31">
        <f t="shared" si="37"/>
        <v>99258.547155012289</v>
      </c>
      <c r="D348" s="31">
        <f t="shared" si="34"/>
        <v>674.19415676748497</v>
      </c>
      <c r="E348" s="31">
        <f t="shared" si="38"/>
        <v>0</v>
      </c>
      <c r="F348" s="31">
        <f t="shared" si="35"/>
        <v>426.04778887995428</v>
      </c>
      <c r="G348" s="31">
        <f t="shared" si="36"/>
        <v>248.14636788753072</v>
      </c>
      <c r="H348" s="58">
        <f t="shared" si="32"/>
        <v>150</v>
      </c>
      <c r="I348" s="58"/>
      <c r="J348" s="147">
        <f t="shared" si="39"/>
        <v>98682.499366132339</v>
      </c>
      <c r="K348" s="140"/>
    </row>
    <row r="349" spans="1:11" x14ac:dyDescent="0.2">
      <c r="A349" s="138"/>
      <c r="B349" s="55" t="str">
        <f t="shared" si="33"/>
        <v>318</v>
      </c>
      <c r="C349" s="31">
        <f t="shared" si="37"/>
        <v>98682.499366132339</v>
      </c>
      <c r="D349" s="31">
        <f t="shared" si="34"/>
        <v>674.19415676748497</v>
      </c>
      <c r="E349" s="31">
        <f t="shared" si="38"/>
        <v>0</v>
      </c>
      <c r="F349" s="31">
        <f t="shared" si="35"/>
        <v>427.48790835215414</v>
      </c>
      <c r="G349" s="31">
        <f t="shared" si="36"/>
        <v>246.70624841533086</v>
      </c>
      <c r="H349" s="58">
        <f t="shared" si="32"/>
        <v>150</v>
      </c>
      <c r="I349" s="58"/>
      <c r="J349" s="147">
        <f t="shared" si="39"/>
        <v>98105.011457780187</v>
      </c>
      <c r="K349" s="140"/>
    </row>
    <row r="350" spans="1:11" x14ac:dyDescent="0.2">
      <c r="A350" s="138"/>
      <c r="B350" s="55" t="str">
        <f t="shared" si="33"/>
        <v>319</v>
      </c>
      <c r="C350" s="31">
        <f t="shared" si="37"/>
        <v>98105.011457780187</v>
      </c>
      <c r="D350" s="31">
        <f t="shared" si="34"/>
        <v>674.19415676748497</v>
      </c>
      <c r="E350" s="31">
        <f t="shared" si="38"/>
        <v>0</v>
      </c>
      <c r="F350" s="31">
        <f t="shared" si="35"/>
        <v>428.9316281230345</v>
      </c>
      <c r="G350" s="31">
        <f t="shared" si="36"/>
        <v>245.26252864445047</v>
      </c>
      <c r="H350" s="58">
        <f t="shared" si="32"/>
        <v>150</v>
      </c>
      <c r="I350" s="58"/>
      <c r="J350" s="147">
        <f t="shared" si="39"/>
        <v>97526.079829657159</v>
      </c>
      <c r="K350" s="140"/>
    </row>
    <row r="351" spans="1:11" x14ac:dyDescent="0.2">
      <c r="A351" s="138"/>
      <c r="B351" s="55" t="str">
        <f t="shared" si="33"/>
        <v>320</v>
      </c>
      <c r="C351" s="31">
        <f t="shared" si="37"/>
        <v>97526.079829657159</v>
      </c>
      <c r="D351" s="31">
        <f t="shared" si="34"/>
        <v>674.19415676748497</v>
      </c>
      <c r="E351" s="31">
        <f t="shared" si="38"/>
        <v>0</v>
      </c>
      <c r="F351" s="31">
        <f t="shared" si="35"/>
        <v>430.3789571933421</v>
      </c>
      <c r="G351" s="31">
        <f t="shared" si="36"/>
        <v>243.81519957414289</v>
      </c>
      <c r="H351" s="58">
        <f t="shared" si="32"/>
        <v>150</v>
      </c>
      <c r="I351" s="58"/>
      <c r="J351" s="147">
        <f t="shared" si="39"/>
        <v>96945.700872463814</v>
      </c>
      <c r="K351" s="140"/>
    </row>
    <row r="352" spans="1:11" x14ac:dyDescent="0.2">
      <c r="A352" s="138"/>
      <c r="B352" s="55" t="str">
        <f t="shared" si="33"/>
        <v>321</v>
      </c>
      <c r="C352" s="31">
        <f t="shared" si="37"/>
        <v>96945.700872463814</v>
      </c>
      <c r="D352" s="31">
        <f t="shared" si="34"/>
        <v>674.19415676748497</v>
      </c>
      <c r="E352" s="31">
        <f t="shared" si="38"/>
        <v>0</v>
      </c>
      <c r="F352" s="31">
        <f t="shared" si="35"/>
        <v>431.82990458632543</v>
      </c>
      <c r="G352" s="31">
        <f t="shared" si="36"/>
        <v>242.36425218115954</v>
      </c>
      <c r="H352" s="58">
        <f t="shared" ref="H352:H391" si="40">IF(($E$18&gt;0)*AND(C352&gt;$E$16,F352&gt;0,G352&gt;0,C352&lt;&gt;""),$E$18-$E$16,0)</f>
        <v>150</v>
      </c>
      <c r="I352" s="58"/>
      <c r="J352" s="147">
        <f t="shared" si="39"/>
        <v>96363.87096787749</v>
      </c>
      <c r="K352" s="140"/>
    </row>
    <row r="353" spans="1:11" x14ac:dyDescent="0.2">
      <c r="A353" s="138"/>
      <c r="B353" s="55" t="str">
        <f t="shared" ref="B353:B391" si="41">IF(B352&lt;&gt;"",IF(VALUE(B352)&lt;$H$12,TEXT(VALUE(B352)+1,0),""),"")</f>
        <v>322</v>
      </c>
      <c r="C353" s="31">
        <f t="shared" si="37"/>
        <v>96363.87096787749</v>
      </c>
      <c r="D353" s="31">
        <f t="shared" ref="D353:D391" si="42">IF(B353="","",IF(AND(C353&gt;0,((1+$E$13/$E$15)*C353)&gt;=$E$16),$E$16,IF(C353&gt;0,(1+($E$13/$E$15))*C353,0)))</f>
        <v>674.19415676748497</v>
      </c>
      <c r="E353" s="31">
        <f t="shared" si="38"/>
        <v>0</v>
      </c>
      <c r="F353" s="31">
        <f t="shared" ref="F353:F391" si="43">IF(B353="","",D353-G353)</f>
        <v>433.28447934779126</v>
      </c>
      <c r="G353" s="31">
        <f t="shared" ref="G353:G391" si="44">IF(B353="","",IF(C353&gt;0,(C353*($E$13/$E$15)),0))</f>
        <v>240.90967741969374</v>
      </c>
      <c r="H353" s="58">
        <f t="shared" si="40"/>
        <v>150</v>
      </c>
      <c r="I353" s="58"/>
      <c r="J353" s="147">
        <f t="shared" si="39"/>
        <v>95780.586488529705</v>
      </c>
      <c r="K353" s="140"/>
    </row>
    <row r="354" spans="1:11" x14ac:dyDescent="0.2">
      <c r="A354" s="138"/>
      <c r="B354" s="55" t="str">
        <f t="shared" si="41"/>
        <v>323</v>
      </c>
      <c r="C354" s="31">
        <f t="shared" ref="C354:C391" si="45">IF(B354="","",IF(C353-E353-F353-H353-I353&gt;0,C353-E353-F353-H353-I353, 0))</f>
        <v>95780.586488529705</v>
      </c>
      <c r="D354" s="31">
        <f t="shared" si="42"/>
        <v>674.19415676748497</v>
      </c>
      <c r="E354" s="31">
        <f t="shared" ref="E354:E391" si="46">IF(B354="","",IF(VALUE(B354)=($E$19*$E$15),C354-F354-H354-I354,0))</f>
        <v>0</v>
      </c>
      <c r="F354" s="31">
        <f t="shared" si="43"/>
        <v>434.7426905461607</v>
      </c>
      <c r="G354" s="31">
        <f t="shared" si="44"/>
        <v>239.45146622132427</v>
      </c>
      <c r="H354" s="58">
        <f t="shared" si="40"/>
        <v>150</v>
      </c>
      <c r="I354" s="58"/>
      <c r="J354" s="147">
        <f t="shared" ref="J354:J391" si="47">IF(J353&lt;0.1,0,C354-E354-F354-H354-I354)</f>
        <v>95195.843797983543</v>
      </c>
      <c r="K354" s="140"/>
    </row>
    <row r="355" spans="1:11" x14ac:dyDescent="0.2">
      <c r="A355" s="138"/>
      <c r="B355" s="55" t="str">
        <f t="shared" si="41"/>
        <v>324</v>
      </c>
      <c r="C355" s="31">
        <f t="shared" si="45"/>
        <v>95195.843797983543</v>
      </c>
      <c r="D355" s="31">
        <f t="shared" si="42"/>
        <v>674.19415676748497</v>
      </c>
      <c r="E355" s="31">
        <f t="shared" si="46"/>
        <v>0</v>
      </c>
      <c r="F355" s="31">
        <f t="shared" si="43"/>
        <v>436.2045472725261</v>
      </c>
      <c r="G355" s="31">
        <f t="shared" si="44"/>
        <v>237.98960949495887</v>
      </c>
      <c r="H355" s="58">
        <f t="shared" si="40"/>
        <v>150</v>
      </c>
      <c r="I355" s="58"/>
      <c r="J355" s="147">
        <f t="shared" si="47"/>
        <v>94609.639250711014</v>
      </c>
      <c r="K355" s="140"/>
    </row>
    <row r="356" spans="1:11" x14ac:dyDescent="0.2">
      <c r="A356" s="138"/>
      <c r="B356" s="55" t="str">
        <f t="shared" si="41"/>
        <v>325</v>
      </c>
      <c r="C356" s="31">
        <f t="shared" si="45"/>
        <v>94609.639250711014</v>
      </c>
      <c r="D356" s="31">
        <f t="shared" si="42"/>
        <v>674.19415676748497</v>
      </c>
      <c r="E356" s="31">
        <f t="shared" si="46"/>
        <v>0</v>
      </c>
      <c r="F356" s="31">
        <f t="shared" si="43"/>
        <v>437.67005864070745</v>
      </c>
      <c r="G356" s="31">
        <f t="shared" si="44"/>
        <v>236.52409812677755</v>
      </c>
      <c r="H356" s="58">
        <f t="shared" si="40"/>
        <v>150</v>
      </c>
      <c r="I356" s="58"/>
      <c r="J356" s="147">
        <f t="shared" si="47"/>
        <v>94021.969192070304</v>
      </c>
      <c r="K356" s="140"/>
    </row>
    <row r="357" spans="1:11" x14ac:dyDescent="0.2">
      <c r="A357" s="138"/>
      <c r="B357" s="55" t="str">
        <f t="shared" si="41"/>
        <v>326</v>
      </c>
      <c r="C357" s="31">
        <f t="shared" si="45"/>
        <v>94021.969192070304</v>
      </c>
      <c r="D357" s="31">
        <f t="shared" si="42"/>
        <v>674.19415676748497</v>
      </c>
      <c r="E357" s="31">
        <f t="shared" si="46"/>
        <v>0</v>
      </c>
      <c r="F357" s="31">
        <f t="shared" si="43"/>
        <v>439.13923378730919</v>
      </c>
      <c r="G357" s="31">
        <f t="shared" si="44"/>
        <v>235.05492298017577</v>
      </c>
      <c r="H357" s="58">
        <f t="shared" si="40"/>
        <v>150</v>
      </c>
      <c r="I357" s="58"/>
      <c r="J357" s="147">
        <f t="shared" si="47"/>
        <v>93432.829958282993</v>
      </c>
      <c r="K357" s="140"/>
    </row>
    <row r="358" spans="1:11" x14ac:dyDescent="0.2">
      <c r="A358" s="138"/>
      <c r="B358" s="55" t="str">
        <f t="shared" si="41"/>
        <v>327</v>
      </c>
      <c r="C358" s="31">
        <f t="shared" si="45"/>
        <v>93432.829958282993</v>
      </c>
      <c r="D358" s="31">
        <f t="shared" si="42"/>
        <v>674.19415676748497</v>
      </c>
      <c r="E358" s="31">
        <f t="shared" si="46"/>
        <v>0</v>
      </c>
      <c r="F358" s="31">
        <f t="shared" si="43"/>
        <v>440.61208187177749</v>
      </c>
      <c r="G358" s="31">
        <f t="shared" si="44"/>
        <v>233.58207489570748</v>
      </c>
      <c r="H358" s="58">
        <f t="shared" si="40"/>
        <v>150</v>
      </c>
      <c r="I358" s="58"/>
      <c r="J358" s="147">
        <f t="shared" si="47"/>
        <v>92842.217876411218</v>
      </c>
      <c r="K358" s="140"/>
    </row>
    <row r="359" spans="1:11" x14ac:dyDescent="0.2">
      <c r="A359" s="138"/>
      <c r="B359" s="55" t="str">
        <f t="shared" si="41"/>
        <v>328</v>
      </c>
      <c r="C359" s="31">
        <f t="shared" si="45"/>
        <v>92842.217876411218</v>
      </c>
      <c r="D359" s="31">
        <f t="shared" si="42"/>
        <v>674.19415676748497</v>
      </c>
      <c r="E359" s="31">
        <f t="shared" si="46"/>
        <v>0</v>
      </c>
      <c r="F359" s="31">
        <f t="shared" si="43"/>
        <v>442.08861207645691</v>
      </c>
      <c r="G359" s="31">
        <f t="shared" si="44"/>
        <v>232.10554469102806</v>
      </c>
      <c r="H359" s="58">
        <f t="shared" si="40"/>
        <v>150</v>
      </c>
      <c r="I359" s="58"/>
      <c r="J359" s="147">
        <f t="shared" si="47"/>
        <v>92250.129264334755</v>
      </c>
      <c r="K359" s="140"/>
    </row>
    <row r="360" spans="1:11" x14ac:dyDescent="0.2">
      <c r="A360" s="138"/>
      <c r="B360" s="55" t="str">
        <f t="shared" si="41"/>
        <v>329</v>
      </c>
      <c r="C360" s="31">
        <f t="shared" si="45"/>
        <v>92250.129264334755</v>
      </c>
      <c r="D360" s="31">
        <f t="shared" si="42"/>
        <v>674.19415676748497</v>
      </c>
      <c r="E360" s="31">
        <f t="shared" si="46"/>
        <v>0</v>
      </c>
      <c r="F360" s="31">
        <f t="shared" si="43"/>
        <v>443.56883360664807</v>
      </c>
      <c r="G360" s="31">
        <f t="shared" si="44"/>
        <v>230.6253231608369</v>
      </c>
      <c r="H360" s="58">
        <f t="shared" si="40"/>
        <v>150</v>
      </c>
      <c r="I360" s="58"/>
      <c r="J360" s="147">
        <f t="shared" si="47"/>
        <v>91656.560430728103</v>
      </c>
      <c r="K360" s="140"/>
    </row>
    <row r="361" spans="1:11" x14ac:dyDescent="0.2">
      <c r="A361" s="138"/>
      <c r="B361" s="55" t="str">
        <f t="shared" si="41"/>
        <v>330</v>
      </c>
      <c r="C361" s="31">
        <f t="shared" si="45"/>
        <v>91656.560430728103</v>
      </c>
      <c r="D361" s="31">
        <f t="shared" si="42"/>
        <v>674.19415676748497</v>
      </c>
      <c r="E361" s="31">
        <f t="shared" si="46"/>
        <v>0</v>
      </c>
      <c r="F361" s="31">
        <f t="shared" si="43"/>
        <v>445.0527556906647</v>
      </c>
      <c r="G361" s="31">
        <f t="shared" si="44"/>
        <v>229.14140107682027</v>
      </c>
      <c r="H361" s="58">
        <f t="shared" si="40"/>
        <v>150</v>
      </c>
      <c r="I361" s="58"/>
      <c r="J361" s="147">
        <f t="shared" si="47"/>
        <v>91061.507675037443</v>
      </c>
      <c r="K361" s="140"/>
    </row>
    <row r="362" spans="1:11" x14ac:dyDescent="0.2">
      <c r="A362" s="138"/>
      <c r="B362" s="55" t="str">
        <f t="shared" si="41"/>
        <v>331</v>
      </c>
      <c r="C362" s="31">
        <f t="shared" si="45"/>
        <v>91061.507675037443</v>
      </c>
      <c r="D362" s="31">
        <f t="shared" si="42"/>
        <v>674.19415676748497</v>
      </c>
      <c r="E362" s="31">
        <f t="shared" si="46"/>
        <v>0</v>
      </c>
      <c r="F362" s="31">
        <f t="shared" si="43"/>
        <v>446.54038757989133</v>
      </c>
      <c r="G362" s="31">
        <f t="shared" si="44"/>
        <v>227.65376918759361</v>
      </c>
      <c r="H362" s="58">
        <f t="shared" si="40"/>
        <v>150</v>
      </c>
      <c r="I362" s="58"/>
      <c r="J362" s="147">
        <f t="shared" si="47"/>
        <v>90464.967287457548</v>
      </c>
      <c r="K362" s="140"/>
    </row>
    <row r="363" spans="1:11" x14ac:dyDescent="0.2">
      <c r="A363" s="138"/>
      <c r="B363" s="55" t="str">
        <f t="shared" si="41"/>
        <v>332</v>
      </c>
      <c r="C363" s="31">
        <f t="shared" si="45"/>
        <v>90464.967287457548</v>
      </c>
      <c r="D363" s="31">
        <f t="shared" si="42"/>
        <v>674.19415676748497</v>
      </c>
      <c r="E363" s="31">
        <f t="shared" si="46"/>
        <v>0</v>
      </c>
      <c r="F363" s="31">
        <f t="shared" si="43"/>
        <v>448.03173854884108</v>
      </c>
      <c r="G363" s="31">
        <f t="shared" si="44"/>
        <v>226.16241821864386</v>
      </c>
      <c r="H363" s="58">
        <f t="shared" si="40"/>
        <v>150</v>
      </c>
      <c r="I363" s="58"/>
      <c r="J363" s="147">
        <f t="shared" si="47"/>
        <v>89866.935548908703</v>
      </c>
      <c r="K363" s="140"/>
    </row>
    <row r="364" spans="1:11" x14ac:dyDescent="0.2">
      <c r="A364" s="138"/>
      <c r="B364" s="55" t="str">
        <f t="shared" si="41"/>
        <v>333</v>
      </c>
      <c r="C364" s="31">
        <f t="shared" si="45"/>
        <v>89866.935548908703</v>
      </c>
      <c r="D364" s="31">
        <f t="shared" si="42"/>
        <v>674.19415676748497</v>
      </c>
      <c r="E364" s="31">
        <f t="shared" si="46"/>
        <v>0</v>
      </c>
      <c r="F364" s="31">
        <f t="shared" si="43"/>
        <v>449.52681789521318</v>
      </c>
      <c r="G364" s="31">
        <f t="shared" si="44"/>
        <v>224.66733887227176</v>
      </c>
      <c r="H364" s="58">
        <f t="shared" si="40"/>
        <v>150</v>
      </c>
      <c r="I364" s="58"/>
      <c r="J364" s="147">
        <f t="shared" si="47"/>
        <v>89267.408731013493</v>
      </c>
      <c r="K364" s="140"/>
    </row>
    <row r="365" spans="1:11" x14ac:dyDescent="0.2">
      <c r="A365" s="138"/>
      <c r="B365" s="55" t="str">
        <f t="shared" si="41"/>
        <v>334</v>
      </c>
      <c r="C365" s="31">
        <f t="shared" si="45"/>
        <v>89267.408731013493</v>
      </c>
      <c r="D365" s="31">
        <f t="shared" si="42"/>
        <v>674.19415676748497</v>
      </c>
      <c r="E365" s="31">
        <f t="shared" si="46"/>
        <v>0</v>
      </c>
      <c r="F365" s="31">
        <f t="shared" si="43"/>
        <v>451.02563493995126</v>
      </c>
      <c r="G365" s="31">
        <f t="shared" si="44"/>
        <v>223.16852182753374</v>
      </c>
      <c r="H365" s="58">
        <f t="shared" si="40"/>
        <v>150</v>
      </c>
      <c r="I365" s="58"/>
      <c r="J365" s="147">
        <f t="shared" si="47"/>
        <v>88666.383096073536</v>
      </c>
      <c r="K365" s="140"/>
    </row>
    <row r="366" spans="1:11" x14ac:dyDescent="0.2">
      <c r="A366" s="138"/>
      <c r="B366" s="55" t="str">
        <f t="shared" si="41"/>
        <v>335</v>
      </c>
      <c r="C366" s="31">
        <f t="shared" si="45"/>
        <v>88666.383096073536</v>
      </c>
      <c r="D366" s="31">
        <f t="shared" si="42"/>
        <v>674.19415676748497</v>
      </c>
      <c r="E366" s="31">
        <f t="shared" si="46"/>
        <v>0</v>
      </c>
      <c r="F366" s="31">
        <f t="shared" si="43"/>
        <v>452.52819902730113</v>
      </c>
      <c r="G366" s="31">
        <f t="shared" si="44"/>
        <v>221.66595774018384</v>
      </c>
      <c r="H366" s="58">
        <f t="shared" si="40"/>
        <v>150</v>
      </c>
      <c r="I366" s="58"/>
      <c r="J366" s="147">
        <f t="shared" si="47"/>
        <v>88063.854897046229</v>
      </c>
      <c r="K366" s="140"/>
    </row>
    <row r="367" spans="1:11" x14ac:dyDescent="0.2">
      <c r="A367" s="138"/>
      <c r="B367" s="55" t="str">
        <f t="shared" si="41"/>
        <v>336</v>
      </c>
      <c r="C367" s="31">
        <f t="shared" si="45"/>
        <v>88063.854897046229</v>
      </c>
      <c r="D367" s="31">
        <f t="shared" si="42"/>
        <v>674.19415676748497</v>
      </c>
      <c r="E367" s="31">
        <f t="shared" si="46"/>
        <v>0</v>
      </c>
      <c r="F367" s="31">
        <f t="shared" si="43"/>
        <v>454.03451952486938</v>
      </c>
      <c r="G367" s="31">
        <f t="shared" si="44"/>
        <v>220.15963724261559</v>
      </c>
      <c r="H367" s="58">
        <f t="shared" si="40"/>
        <v>150</v>
      </c>
      <c r="I367" s="58"/>
      <c r="J367" s="147">
        <f t="shared" si="47"/>
        <v>87459.820377521362</v>
      </c>
      <c r="K367" s="140"/>
    </row>
    <row r="368" spans="1:11" x14ac:dyDescent="0.2">
      <c r="A368" s="138"/>
      <c r="B368" s="55" t="str">
        <f t="shared" si="41"/>
        <v>337</v>
      </c>
      <c r="C368" s="31">
        <f t="shared" si="45"/>
        <v>87459.820377521362</v>
      </c>
      <c r="D368" s="31">
        <f t="shared" si="42"/>
        <v>674.19415676748497</v>
      </c>
      <c r="E368" s="31">
        <f t="shared" si="46"/>
        <v>0</v>
      </c>
      <c r="F368" s="31">
        <f t="shared" si="43"/>
        <v>455.54460582368154</v>
      </c>
      <c r="G368" s="31">
        <f t="shared" si="44"/>
        <v>218.6495509438034</v>
      </c>
      <c r="H368" s="58">
        <f t="shared" si="40"/>
        <v>150</v>
      </c>
      <c r="I368" s="58"/>
      <c r="J368" s="147">
        <f t="shared" si="47"/>
        <v>86854.275771697678</v>
      </c>
      <c r="K368" s="140"/>
    </row>
    <row r="369" spans="1:11" x14ac:dyDescent="0.2">
      <c r="A369" s="138"/>
      <c r="B369" s="55" t="str">
        <f t="shared" si="41"/>
        <v>338</v>
      </c>
      <c r="C369" s="31">
        <f t="shared" si="45"/>
        <v>86854.275771697678</v>
      </c>
      <c r="D369" s="31">
        <f t="shared" si="42"/>
        <v>674.19415676748497</v>
      </c>
      <c r="E369" s="31">
        <f t="shared" si="46"/>
        <v>0</v>
      </c>
      <c r="F369" s="31">
        <f t="shared" si="43"/>
        <v>457.0584673382408</v>
      </c>
      <c r="G369" s="31">
        <f t="shared" si="44"/>
        <v>217.1356894292442</v>
      </c>
      <c r="H369" s="58">
        <f t="shared" si="40"/>
        <v>150</v>
      </c>
      <c r="I369" s="58"/>
      <c r="J369" s="147">
        <f t="shared" si="47"/>
        <v>86247.217304359438</v>
      </c>
      <c r="K369" s="140"/>
    </row>
    <row r="370" spans="1:11" x14ac:dyDescent="0.2">
      <c r="A370" s="138"/>
      <c r="B370" s="55" t="str">
        <f t="shared" si="41"/>
        <v>339</v>
      </c>
      <c r="C370" s="31">
        <f t="shared" si="45"/>
        <v>86247.217304359438</v>
      </c>
      <c r="D370" s="31">
        <f t="shared" si="42"/>
        <v>674.19415676748497</v>
      </c>
      <c r="E370" s="31">
        <f t="shared" si="46"/>
        <v>0</v>
      </c>
      <c r="F370" s="31">
        <f t="shared" si="43"/>
        <v>458.57611350658635</v>
      </c>
      <c r="G370" s="31">
        <f t="shared" si="44"/>
        <v>215.61804326089859</v>
      </c>
      <c r="H370" s="58">
        <f t="shared" si="40"/>
        <v>150</v>
      </c>
      <c r="I370" s="58"/>
      <c r="J370" s="147">
        <f t="shared" si="47"/>
        <v>85638.641190852853</v>
      </c>
      <c r="K370" s="140"/>
    </row>
    <row r="371" spans="1:11" x14ac:dyDescent="0.2">
      <c r="A371" s="138"/>
      <c r="B371" s="55" t="str">
        <f t="shared" si="41"/>
        <v>340</v>
      </c>
      <c r="C371" s="31">
        <f t="shared" si="45"/>
        <v>85638.641190852853</v>
      </c>
      <c r="D371" s="31">
        <f t="shared" si="42"/>
        <v>674.19415676748497</v>
      </c>
      <c r="E371" s="31">
        <f t="shared" si="46"/>
        <v>0</v>
      </c>
      <c r="F371" s="31">
        <f t="shared" si="43"/>
        <v>460.09755379035283</v>
      </c>
      <c r="G371" s="31">
        <f t="shared" si="44"/>
        <v>214.09660297713214</v>
      </c>
      <c r="H371" s="58">
        <f t="shared" si="40"/>
        <v>150</v>
      </c>
      <c r="I371" s="58"/>
      <c r="J371" s="147">
        <f t="shared" si="47"/>
        <v>85028.543637062496</v>
      </c>
      <c r="K371" s="140"/>
    </row>
    <row r="372" spans="1:11" x14ac:dyDescent="0.2">
      <c r="A372" s="138"/>
      <c r="B372" s="55" t="str">
        <f t="shared" si="41"/>
        <v>341</v>
      </c>
      <c r="C372" s="31">
        <f t="shared" si="45"/>
        <v>85028.543637062496</v>
      </c>
      <c r="D372" s="31">
        <f t="shared" si="42"/>
        <v>674.19415676748497</v>
      </c>
      <c r="E372" s="31">
        <f t="shared" si="46"/>
        <v>0</v>
      </c>
      <c r="F372" s="31">
        <f t="shared" si="43"/>
        <v>461.62279767482869</v>
      </c>
      <c r="G372" s="31">
        <f t="shared" si="44"/>
        <v>212.57135909265625</v>
      </c>
      <c r="H372" s="58">
        <f t="shared" si="40"/>
        <v>150</v>
      </c>
      <c r="I372" s="58"/>
      <c r="J372" s="147">
        <f t="shared" si="47"/>
        <v>84416.920839387662</v>
      </c>
      <c r="K372" s="140"/>
    </row>
    <row r="373" spans="1:11" x14ac:dyDescent="0.2">
      <c r="A373" s="138"/>
      <c r="B373" s="55" t="str">
        <f t="shared" si="41"/>
        <v>342</v>
      </c>
      <c r="C373" s="31">
        <f t="shared" si="45"/>
        <v>84416.920839387662</v>
      </c>
      <c r="D373" s="31">
        <f t="shared" si="42"/>
        <v>674.19415676748497</v>
      </c>
      <c r="E373" s="31">
        <f t="shared" si="46"/>
        <v>0</v>
      </c>
      <c r="F373" s="31">
        <f t="shared" si="43"/>
        <v>463.15185466901585</v>
      </c>
      <c r="G373" s="31">
        <f t="shared" si="44"/>
        <v>211.04230209846915</v>
      </c>
      <c r="H373" s="58">
        <f t="shared" si="40"/>
        <v>150</v>
      </c>
      <c r="I373" s="58"/>
      <c r="J373" s="147">
        <f t="shared" si="47"/>
        <v>83803.768984718641</v>
      </c>
      <c r="K373" s="140"/>
    </row>
    <row r="374" spans="1:11" x14ac:dyDescent="0.2">
      <c r="A374" s="138"/>
      <c r="B374" s="55" t="str">
        <f t="shared" si="41"/>
        <v>343</v>
      </c>
      <c r="C374" s="31">
        <f t="shared" si="45"/>
        <v>83803.768984718641</v>
      </c>
      <c r="D374" s="31">
        <f t="shared" si="42"/>
        <v>674.19415676748497</v>
      </c>
      <c r="E374" s="31">
        <f t="shared" si="46"/>
        <v>0</v>
      </c>
      <c r="F374" s="31">
        <f t="shared" si="43"/>
        <v>464.68473430568838</v>
      </c>
      <c r="G374" s="31">
        <f t="shared" si="44"/>
        <v>209.50942246179662</v>
      </c>
      <c r="H374" s="58">
        <f t="shared" si="40"/>
        <v>150</v>
      </c>
      <c r="I374" s="58"/>
      <c r="J374" s="147">
        <f t="shared" si="47"/>
        <v>83189.084250412954</v>
      </c>
      <c r="K374" s="140"/>
    </row>
    <row r="375" spans="1:11" x14ac:dyDescent="0.2">
      <c r="A375" s="138"/>
      <c r="B375" s="55" t="str">
        <f t="shared" si="41"/>
        <v>344</v>
      </c>
      <c r="C375" s="31">
        <f t="shared" si="45"/>
        <v>83189.084250412954</v>
      </c>
      <c r="D375" s="31">
        <f t="shared" si="42"/>
        <v>674.19415676748497</v>
      </c>
      <c r="E375" s="31">
        <f t="shared" si="46"/>
        <v>0</v>
      </c>
      <c r="F375" s="31">
        <f t="shared" si="43"/>
        <v>466.22144614145259</v>
      </c>
      <c r="G375" s="31">
        <f t="shared" si="44"/>
        <v>207.97271062603238</v>
      </c>
      <c r="H375" s="58">
        <f t="shared" si="40"/>
        <v>150</v>
      </c>
      <c r="I375" s="58"/>
      <c r="J375" s="147">
        <f t="shared" si="47"/>
        <v>82572.862804271499</v>
      </c>
      <c r="K375" s="140"/>
    </row>
    <row r="376" spans="1:11" x14ac:dyDescent="0.2">
      <c r="A376" s="138"/>
      <c r="B376" s="55" t="str">
        <f t="shared" si="41"/>
        <v>345</v>
      </c>
      <c r="C376" s="31">
        <f t="shared" si="45"/>
        <v>82572.862804271499</v>
      </c>
      <c r="D376" s="31">
        <f t="shared" si="42"/>
        <v>674.19415676748497</v>
      </c>
      <c r="E376" s="31">
        <f t="shared" si="46"/>
        <v>0</v>
      </c>
      <c r="F376" s="31">
        <f t="shared" si="43"/>
        <v>467.76199975680618</v>
      </c>
      <c r="G376" s="31">
        <f t="shared" si="44"/>
        <v>206.43215701067876</v>
      </c>
      <c r="H376" s="58">
        <f t="shared" si="40"/>
        <v>150</v>
      </c>
      <c r="I376" s="58"/>
      <c r="J376" s="147">
        <f t="shared" si="47"/>
        <v>81955.100804514688</v>
      </c>
      <c r="K376" s="140"/>
    </row>
    <row r="377" spans="1:11" x14ac:dyDescent="0.2">
      <c r="A377" s="138"/>
      <c r="B377" s="55" t="str">
        <f t="shared" si="41"/>
        <v>346</v>
      </c>
      <c r="C377" s="31">
        <f t="shared" si="45"/>
        <v>81955.100804514688</v>
      </c>
      <c r="D377" s="31">
        <f t="shared" si="42"/>
        <v>674.19415676748497</v>
      </c>
      <c r="E377" s="31">
        <f t="shared" si="46"/>
        <v>0</v>
      </c>
      <c r="F377" s="31">
        <f t="shared" si="43"/>
        <v>469.30640475619828</v>
      </c>
      <c r="G377" s="31">
        <f t="shared" si="44"/>
        <v>204.88775201128672</v>
      </c>
      <c r="H377" s="58">
        <f t="shared" si="40"/>
        <v>150</v>
      </c>
      <c r="I377" s="58"/>
      <c r="J377" s="147">
        <f t="shared" si="47"/>
        <v>81335.794399758495</v>
      </c>
      <c r="K377" s="140"/>
    </row>
    <row r="378" spans="1:11" x14ac:dyDescent="0.2">
      <c r="A378" s="138"/>
      <c r="B378" s="55" t="str">
        <f t="shared" si="41"/>
        <v>347</v>
      </c>
      <c r="C378" s="31">
        <f t="shared" si="45"/>
        <v>81335.794399758495</v>
      </c>
      <c r="D378" s="31">
        <f t="shared" si="42"/>
        <v>674.19415676748497</v>
      </c>
      <c r="E378" s="31">
        <f t="shared" si="46"/>
        <v>0</v>
      </c>
      <c r="F378" s="31">
        <f t="shared" si="43"/>
        <v>470.85467076808874</v>
      </c>
      <c r="G378" s="31">
        <f t="shared" si="44"/>
        <v>203.33948599939623</v>
      </c>
      <c r="H378" s="58">
        <f t="shared" si="40"/>
        <v>150</v>
      </c>
      <c r="I378" s="58"/>
      <c r="J378" s="147">
        <f t="shared" si="47"/>
        <v>80714.939728990401</v>
      </c>
      <c r="K378" s="140"/>
    </row>
    <row r="379" spans="1:11" x14ac:dyDescent="0.2">
      <c r="A379" s="138"/>
      <c r="B379" s="55" t="str">
        <f t="shared" si="41"/>
        <v>348</v>
      </c>
      <c r="C379" s="31">
        <f t="shared" si="45"/>
        <v>80714.939728990401</v>
      </c>
      <c r="D379" s="31">
        <f t="shared" si="42"/>
        <v>674.19415676748497</v>
      </c>
      <c r="E379" s="31">
        <f t="shared" si="46"/>
        <v>0</v>
      </c>
      <c r="F379" s="31">
        <f t="shared" si="43"/>
        <v>472.40680744500895</v>
      </c>
      <c r="G379" s="31">
        <f t="shared" si="44"/>
        <v>201.78734932247602</v>
      </c>
      <c r="H379" s="58">
        <f t="shared" si="40"/>
        <v>150</v>
      </c>
      <c r="I379" s="58"/>
      <c r="J379" s="147">
        <f t="shared" si="47"/>
        <v>80092.532921545397</v>
      </c>
      <c r="K379" s="140"/>
    </row>
    <row r="380" spans="1:11" x14ac:dyDescent="0.2">
      <c r="A380" s="138"/>
      <c r="B380" s="55" t="str">
        <f t="shared" si="41"/>
        <v>349</v>
      </c>
      <c r="C380" s="31">
        <f t="shared" si="45"/>
        <v>80092.532921545397</v>
      </c>
      <c r="D380" s="31">
        <f t="shared" si="42"/>
        <v>674.19415676748497</v>
      </c>
      <c r="E380" s="31">
        <f t="shared" si="46"/>
        <v>0</v>
      </c>
      <c r="F380" s="31">
        <f t="shared" si="43"/>
        <v>473.96282446362147</v>
      </c>
      <c r="G380" s="31">
        <f t="shared" si="44"/>
        <v>200.2313323038635</v>
      </c>
      <c r="H380" s="58">
        <f t="shared" si="40"/>
        <v>150</v>
      </c>
      <c r="I380" s="58"/>
      <c r="J380" s="147">
        <f t="shared" si="47"/>
        <v>79468.570097081771</v>
      </c>
      <c r="K380" s="140"/>
    </row>
    <row r="381" spans="1:11" x14ac:dyDescent="0.2">
      <c r="A381" s="138"/>
      <c r="B381" s="55" t="str">
        <f t="shared" si="41"/>
        <v>350</v>
      </c>
      <c r="C381" s="31">
        <f t="shared" si="45"/>
        <v>79468.570097081771</v>
      </c>
      <c r="D381" s="31">
        <f t="shared" si="42"/>
        <v>674.19415676748497</v>
      </c>
      <c r="E381" s="31">
        <f t="shared" si="46"/>
        <v>0</v>
      </c>
      <c r="F381" s="31">
        <f t="shared" si="43"/>
        <v>475.52273152478051</v>
      </c>
      <c r="G381" s="31">
        <f t="shared" si="44"/>
        <v>198.67142524270443</v>
      </c>
      <c r="H381" s="58">
        <f t="shared" si="40"/>
        <v>150</v>
      </c>
      <c r="I381" s="58"/>
      <c r="J381" s="147">
        <f t="shared" si="47"/>
        <v>78843.047365556995</v>
      </c>
      <c r="K381" s="140"/>
    </row>
    <row r="382" spans="1:11" x14ac:dyDescent="0.2">
      <c r="A382" s="138"/>
      <c r="B382" s="55" t="str">
        <f t="shared" si="41"/>
        <v>351</v>
      </c>
      <c r="C382" s="31">
        <f t="shared" si="45"/>
        <v>78843.047365556995</v>
      </c>
      <c r="D382" s="31">
        <f t="shared" si="42"/>
        <v>674.19415676748497</v>
      </c>
      <c r="E382" s="31">
        <f t="shared" si="46"/>
        <v>0</v>
      </c>
      <c r="F382" s="31">
        <f t="shared" si="43"/>
        <v>477.08653835359246</v>
      </c>
      <c r="G382" s="31">
        <f t="shared" si="44"/>
        <v>197.10761841389248</v>
      </c>
      <c r="H382" s="58">
        <f t="shared" si="40"/>
        <v>150</v>
      </c>
      <c r="I382" s="58"/>
      <c r="J382" s="147">
        <f t="shared" si="47"/>
        <v>78215.960827203409</v>
      </c>
      <c r="K382" s="140"/>
    </row>
    <row r="383" spans="1:11" x14ac:dyDescent="0.2">
      <c r="A383" s="138"/>
      <c r="B383" s="55" t="str">
        <f t="shared" si="41"/>
        <v>352</v>
      </c>
      <c r="C383" s="31">
        <f t="shared" si="45"/>
        <v>78215.960827203409</v>
      </c>
      <c r="D383" s="31">
        <f t="shared" si="42"/>
        <v>674.19415676748497</v>
      </c>
      <c r="E383" s="31">
        <f t="shared" si="46"/>
        <v>0</v>
      </c>
      <c r="F383" s="31">
        <f t="shared" si="43"/>
        <v>478.65425469947644</v>
      </c>
      <c r="G383" s="31">
        <f t="shared" si="44"/>
        <v>195.53990206800853</v>
      </c>
      <c r="H383" s="58">
        <f t="shared" si="40"/>
        <v>150</v>
      </c>
      <c r="I383" s="58"/>
      <c r="J383" s="147">
        <f t="shared" si="47"/>
        <v>77587.306572503934</v>
      </c>
      <c r="K383" s="140"/>
    </row>
    <row r="384" spans="1:11" x14ac:dyDescent="0.2">
      <c r="A384" s="138"/>
      <c r="B384" s="55" t="str">
        <f t="shared" si="41"/>
        <v>353</v>
      </c>
      <c r="C384" s="31">
        <f t="shared" si="45"/>
        <v>77587.306572503934</v>
      </c>
      <c r="D384" s="31">
        <f t="shared" si="42"/>
        <v>674.19415676748497</v>
      </c>
      <c r="E384" s="31">
        <f t="shared" si="46"/>
        <v>0</v>
      </c>
      <c r="F384" s="31">
        <f t="shared" si="43"/>
        <v>480.22589033622512</v>
      </c>
      <c r="G384" s="31">
        <f t="shared" si="44"/>
        <v>193.96826643125985</v>
      </c>
      <c r="H384" s="58">
        <f t="shared" si="40"/>
        <v>150</v>
      </c>
      <c r="I384" s="58"/>
      <c r="J384" s="147">
        <f t="shared" si="47"/>
        <v>76957.080682167711</v>
      </c>
      <c r="K384" s="140"/>
    </row>
    <row r="385" spans="1:12" x14ac:dyDescent="0.2">
      <c r="A385" s="138"/>
      <c r="B385" s="55" t="str">
        <f t="shared" si="41"/>
        <v>354</v>
      </c>
      <c r="C385" s="31">
        <f t="shared" si="45"/>
        <v>76957.080682167711</v>
      </c>
      <c r="D385" s="31">
        <f t="shared" si="42"/>
        <v>674.19415676748497</v>
      </c>
      <c r="E385" s="31">
        <f t="shared" si="46"/>
        <v>0</v>
      </c>
      <c r="F385" s="31">
        <f t="shared" si="43"/>
        <v>481.80145506206566</v>
      </c>
      <c r="G385" s="31">
        <f t="shared" si="44"/>
        <v>192.39270170541928</v>
      </c>
      <c r="H385" s="58">
        <f t="shared" si="40"/>
        <v>150</v>
      </c>
      <c r="I385" s="58"/>
      <c r="J385" s="147">
        <f t="shared" si="47"/>
        <v>76325.279227105639</v>
      </c>
      <c r="K385" s="140"/>
    </row>
    <row r="386" spans="1:12" x14ac:dyDescent="0.2">
      <c r="A386" s="138"/>
      <c r="B386" s="55" t="str">
        <f t="shared" si="41"/>
        <v>355</v>
      </c>
      <c r="C386" s="31">
        <f t="shared" si="45"/>
        <v>76325.279227105639</v>
      </c>
      <c r="D386" s="31">
        <f t="shared" si="42"/>
        <v>674.19415676748497</v>
      </c>
      <c r="E386" s="31">
        <f t="shared" si="46"/>
        <v>0</v>
      </c>
      <c r="F386" s="31">
        <f t="shared" si="43"/>
        <v>483.38095869972085</v>
      </c>
      <c r="G386" s="31">
        <f t="shared" si="44"/>
        <v>190.81319806776409</v>
      </c>
      <c r="H386" s="58">
        <f t="shared" si="40"/>
        <v>150</v>
      </c>
      <c r="I386" s="58"/>
      <c r="J386" s="147">
        <f t="shared" si="47"/>
        <v>75691.898268405916</v>
      </c>
      <c r="K386" s="140"/>
    </row>
    <row r="387" spans="1:12" x14ac:dyDescent="0.2">
      <c r="A387" s="138"/>
      <c r="B387" s="55" t="str">
        <f t="shared" si="41"/>
        <v>356</v>
      </c>
      <c r="C387" s="31">
        <f t="shared" si="45"/>
        <v>75691.898268405916</v>
      </c>
      <c r="D387" s="31">
        <f t="shared" si="42"/>
        <v>674.19415676748497</v>
      </c>
      <c r="E387" s="31">
        <f t="shared" si="46"/>
        <v>0</v>
      </c>
      <c r="F387" s="31">
        <f t="shared" si="43"/>
        <v>484.96441109647014</v>
      </c>
      <c r="G387" s="31">
        <f t="shared" si="44"/>
        <v>189.2297456710148</v>
      </c>
      <c r="H387" s="58">
        <f t="shared" si="40"/>
        <v>150</v>
      </c>
      <c r="I387" s="58"/>
      <c r="J387" s="147">
        <f t="shared" si="47"/>
        <v>75056.933857309443</v>
      </c>
      <c r="K387" s="140"/>
    </row>
    <row r="388" spans="1:12" x14ac:dyDescent="0.2">
      <c r="A388" s="138"/>
      <c r="B388" s="55" t="str">
        <f t="shared" si="41"/>
        <v>357</v>
      </c>
      <c r="C388" s="31">
        <f t="shared" si="45"/>
        <v>75056.933857309443</v>
      </c>
      <c r="D388" s="31">
        <f t="shared" si="42"/>
        <v>674.19415676748497</v>
      </c>
      <c r="E388" s="31">
        <f t="shared" si="46"/>
        <v>0</v>
      </c>
      <c r="F388" s="31">
        <f t="shared" si="43"/>
        <v>486.55182212421136</v>
      </c>
      <c r="G388" s="31">
        <f t="shared" si="44"/>
        <v>187.64233464327361</v>
      </c>
      <c r="H388" s="58">
        <f t="shared" si="40"/>
        <v>150</v>
      </c>
      <c r="I388" s="58"/>
      <c r="J388" s="147">
        <f t="shared" si="47"/>
        <v>74420.382035185234</v>
      </c>
      <c r="K388" s="140"/>
    </row>
    <row r="389" spans="1:12" x14ac:dyDescent="0.2">
      <c r="A389" s="138"/>
      <c r="B389" s="55" t="str">
        <f t="shared" si="41"/>
        <v>358</v>
      </c>
      <c r="C389" s="31">
        <f t="shared" si="45"/>
        <v>74420.382035185234</v>
      </c>
      <c r="D389" s="31">
        <f t="shared" si="42"/>
        <v>674.19415676748497</v>
      </c>
      <c r="E389" s="31">
        <f t="shared" si="46"/>
        <v>0</v>
      </c>
      <c r="F389" s="31">
        <f t="shared" si="43"/>
        <v>488.14320167952189</v>
      </c>
      <c r="G389" s="31">
        <f t="shared" si="44"/>
        <v>186.05095508796308</v>
      </c>
      <c r="H389" s="58">
        <f t="shared" si="40"/>
        <v>150</v>
      </c>
      <c r="I389" s="58"/>
      <c r="J389" s="147">
        <f t="shared" si="47"/>
        <v>73782.238833505719</v>
      </c>
      <c r="K389" s="140"/>
    </row>
    <row r="390" spans="1:12" x14ac:dyDescent="0.2">
      <c r="A390" s="138"/>
      <c r="B390" s="55" t="str">
        <f t="shared" si="41"/>
        <v>359</v>
      </c>
      <c r="C390" s="31">
        <f t="shared" si="45"/>
        <v>73782.238833505719</v>
      </c>
      <c r="D390" s="31">
        <f t="shared" si="42"/>
        <v>674.19415676748497</v>
      </c>
      <c r="E390" s="31">
        <f t="shared" si="46"/>
        <v>0</v>
      </c>
      <c r="F390" s="31">
        <f t="shared" si="43"/>
        <v>489.73855968372067</v>
      </c>
      <c r="G390" s="31">
        <f t="shared" si="44"/>
        <v>184.4555970837643</v>
      </c>
      <c r="H390" s="58">
        <f t="shared" si="40"/>
        <v>150</v>
      </c>
      <c r="I390" s="58"/>
      <c r="J390" s="147">
        <f t="shared" si="47"/>
        <v>73142.500273821992</v>
      </c>
      <c r="K390" s="140"/>
    </row>
    <row r="391" spans="1:12" x14ac:dyDescent="0.2">
      <c r="A391" s="138"/>
      <c r="B391" s="55" t="str">
        <f t="shared" si="41"/>
        <v>360</v>
      </c>
      <c r="C391" s="31">
        <f t="shared" si="45"/>
        <v>73142.500273821992</v>
      </c>
      <c r="D391" s="31">
        <f t="shared" si="42"/>
        <v>674.19415676748497</v>
      </c>
      <c r="E391" s="31">
        <f t="shared" si="46"/>
        <v>0</v>
      </c>
      <c r="F391" s="31">
        <f t="shared" si="43"/>
        <v>491.33790608292998</v>
      </c>
      <c r="G391" s="31">
        <f t="shared" si="44"/>
        <v>182.85625068455499</v>
      </c>
      <c r="H391" s="58">
        <f t="shared" si="40"/>
        <v>150</v>
      </c>
      <c r="I391" s="58"/>
      <c r="J391" s="147">
        <f t="shared" si="47"/>
        <v>72501.16236773906</v>
      </c>
      <c r="K391" s="140"/>
    </row>
    <row r="392" spans="1:12" x14ac:dyDescent="0.2">
      <c r="A392" s="138"/>
      <c r="B392" s="26"/>
      <c r="C392" s="45"/>
      <c r="D392" s="46">
        <f>SUM(D32:D391)</f>
        <v>242709.89643629349</v>
      </c>
      <c r="E392" s="46"/>
      <c r="F392" s="46">
        <f>SUM(F32:F391)</f>
        <v>98498.837632260969</v>
      </c>
      <c r="G392" s="46">
        <f>SUM(G32:G391)</f>
        <v>144211.0588040337</v>
      </c>
      <c r="H392" s="46">
        <f>SUM(H32:H391)</f>
        <v>54000</v>
      </c>
      <c r="I392" s="46"/>
      <c r="J392" s="47">
        <f>J391</f>
        <v>72501.16236773906</v>
      </c>
      <c r="K392" s="140"/>
    </row>
    <row r="393" spans="1:12" x14ac:dyDescent="0.2">
      <c r="A393" s="138"/>
      <c r="B393" s="26"/>
      <c r="C393" s="59"/>
      <c r="D393" s="68" t="s">
        <v>42</v>
      </c>
      <c r="E393" s="59"/>
      <c r="F393" s="68" t="s">
        <v>43</v>
      </c>
      <c r="G393" s="68" t="s">
        <v>44</v>
      </c>
      <c r="H393" s="68" t="s">
        <v>45</v>
      </c>
      <c r="I393" s="68"/>
      <c r="J393" s="147"/>
      <c r="K393" s="140"/>
    </row>
    <row r="394" spans="1:12" x14ac:dyDescent="0.2">
      <c r="A394" s="138"/>
      <c r="B394" s="27"/>
      <c r="C394" s="148"/>
      <c r="D394" s="148"/>
      <c r="E394" s="148"/>
      <c r="F394" s="148"/>
      <c r="G394" s="148"/>
      <c r="H394" s="148"/>
      <c r="I394" s="148"/>
      <c r="J394" s="149"/>
      <c r="K394" s="140"/>
      <c r="L394" s="316"/>
    </row>
    <row r="395" spans="1:12" x14ac:dyDescent="0.2">
      <c r="A395" s="139"/>
      <c r="B395" s="142"/>
      <c r="C395" s="143"/>
      <c r="D395" s="143"/>
      <c r="E395" s="143"/>
      <c r="F395" s="143"/>
      <c r="G395" s="143"/>
      <c r="H395" s="143"/>
      <c r="I395" s="143"/>
      <c r="J395" s="143"/>
      <c r="K395" s="141"/>
      <c r="L395" s="316"/>
    </row>
    <row r="396" spans="1:12" x14ac:dyDescent="0.2">
      <c r="C396" s="28"/>
      <c r="D396" s="28"/>
      <c r="E396" s="28"/>
      <c r="F396" s="28"/>
      <c r="G396" s="28"/>
      <c r="H396" s="28"/>
      <c r="I396" s="28"/>
      <c r="J396" s="28"/>
      <c r="K396" s="136"/>
      <c r="L396" s="316"/>
    </row>
    <row r="397" spans="1:12" x14ac:dyDescent="0.2">
      <c r="C397" s="28"/>
      <c r="D397" s="28"/>
      <c r="E397" s="28"/>
      <c r="F397" s="28"/>
      <c r="G397" s="28"/>
      <c r="H397" s="28"/>
      <c r="I397" s="28"/>
      <c r="J397" s="28"/>
    </row>
    <row r="398" spans="1:12" x14ac:dyDescent="0.2">
      <c r="C398" s="28"/>
      <c r="D398" s="28"/>
      <c r="E398" s="28"/>
      <c r="F398" s="28"/>
      <c r="G398" s="28"/>
      <c r="H398" s="28"/>
      <c r="I398" s="28"/>
      <c r="J398" s="28"/>
    </row>
    <row r="399" spans="1:12" x14ac:dyDescent="0.2">
      <c r="C399" s="28"/>
      <c r="D399" s="28"/>
      <c r="E399" s="28"/>
      <c r="F399" s="28"/>
      <c r="G399" s="28"/>
      <c r="H399" s="28"/>
      <c r="I399" s="28"/>
      <c r="J399" s="28"/>
    </row>
    <row r="400" spans="1:12" x14ac:dyDescent="0.2">
      <c r="C400" s="28"/>
      <c r="D400" s="28"/>
      <c r="E400" s="28"/>
      <c r="F400" s="28"/>
      <c r="G400" s="28"/>
      <c r="H400" s="28"/>
      <c r="I400" s="28"/>
      <c r="J400" s="28"/>
    </row>
    <row r="401" spans="3:10" x14ac:dyDescent="0.2">
      <c r="C401" s="28"/>
      <c r="D401" s="28"/>
      <c r="E401" s="28"/>
      <c r="F401" s="28"/>
      <c r="G401" s="28"/>
      <c r="H401" s="28"/>
      <c r="I401" s="28"/>
      <c r="J401" s="28"/>
    </row>
    <row r="402" spans="3:10" x14ac:dyDescent="0.2">
      <c r="C402" s="28"/>
      <c r="D402" s="28"/>
      <c r="E402" s="28"/>
      <c r="F402" s="28"/>
      <c r="G402" s="28"/>
      <c r="H402" s="28"/>
      <c r="I402" s="28"/>
      <c r="J402" s="28"/>
    </row>
    <row r="403" spans="3:10" x14ac:dyDescent="0.2">
      <c r="C403" s="28"/>
      <c r="D403" s="28"/>
      <c r="E403" s="28"/>
      <c r="F403" s="28"/>
      <c r="G403" s="28"/>
      <c r="H403" s="28"/>
      <c r="I403" s="28"/>
      <c r="J403" s="28"/>
    </row>
    <row r="404" spans="3:10" x14ac:dyDescent="0.2">
      <c r="C404" s="28"/>
      <c r="D404" s="28"/>
      <c r="E404" s="28"/>
      <c r="F404" s="28"/>
      <c r="G404" s="28"/>
      <c r="H404" s="28"/>
      <c r="I404" s="28"/>
      <c r="J404" s="28"/>
    </row>
    <row r="405" spans="3:10" x14ac:dyDescent="0.2">
      <c r="C405" s="28"/>
      <c r="D405" s="28"/>
      <c r="E405" s="28"/>
      <c r="F405" s="28"/>
      <c r="G405" s="28"/>
      <c r="H405" s="28"/>
      <c r="I405" s="28"/>
      <c r="J405" s="28"/>
    </row>
    <row r="406" spans="3:10" x14ac:dyDescent="0.2">
      <c r="C406" s="28"/>
      <c r="D406" s="28"/>
      <c r="E406" s="28"/>
      <c r="F406" s="28"/>
      <c r="G406" s="28"/>
      <c r="H406" s="28"/>
      <c r="I406" s="28"/>
      <c r="J406" s="28"/>
    </row>
    <row r="407" spans="3:10" x14ac:dyDescent="0.2">
      <c r="C407" s="28"/>
      <c r="D407" s="28"/>
      <c r="E407" s="28"/>
      <c r="F407" s="28"/>
      <c r="G407" s="28"/>
      <c r="H407" s="28"/>
      <c r="I407" s="28"/>
      <c r="J407" s="28"/>
    </row>
    <row r="408" spans="3:10" x14ac:dyDescent="0.2">
      <c r="C408" s="28"/>
      <c r="D408" s="28"/>
      <c r="E408" s="28"/>
      <c r="F408" s="28"/>
      <c r="G408" s="28"/>
      <c r="H408" s="28"/>
      <c r="I408" s="28"/>
      <c r="J408" s="28"/>
    </row>
    <row r="409" spans="3:10" x14ac:dyDescent="0.2">
      <c r="C409" s="28"/>
      <c r="D409" s="28"/>
      <c r="E409" s="28"/>
      <c r="F409" s="28"/>
      <c r="G409" s="28"/>
      <c r="H409" s="28"/>
      <c r="I409" s="28"/>
      <c r="J409" s="28"/>
    </row>
    <row r="410" spans="3:10" x14ac:dyDescent="0.2">
      <c r="C410" s="28"/>
      <c r="D410" s="28"/>
      <c r="E410" s="28"/>
      <c r="F410" s="28"/>
      <c r="G410" s="28"/>
      <c r="H410" s="28"/>
      <c r="I410" s="28"/>
      <c r="J410" s="28"/>
    </row>
    <row r="411" spans="3:10" x14ac:dyDescent="0.2">
      <c r="C411" s="28"/>
      <c r="D411" s="28"/>
      <c r="E411" s="28"/>
      <c r="F411" s="28"/>
      <c r="G411" s="28"/>
      <c r="H411" s="28"/>
      <c r="I411" s="28"/>
      <c r="J411" s="28"/>
    </row>
    <row r="412" spans="3:10" x14ac:dyDescent="0.2">
      <c r="C412" s="28"/>
      <c r="D412" s="28"/>
      <c r="E412" s="28"/>
      <c r="F412" s="28"/>
      <c r="G412" s="28"/>
      <c r="H412" s="28"/>
      <c r="I412" s="28"/>
      <c r="J412" s="28"/>
    </row>
    <row r="413" spans="3:10" x14ac:dyDescent="0.2">
      <c r="C413" s="28"/>
      <c r="D413" s="28"/>
      <c r="E413" s="28"/>
      <c r="F413" s="28"/>
      <c r="G413" s="28"/>
      <c r="H413" s="28"/>
      <c r="I413" s="28"/>
      <c r="J413" s="28"/>
    </row>
    <row r="414" spans="3:10" x14ac:dyDescent="0.2">
      <c r="C414" s="28"/>
      <c r="D414" s="28"/>
      <c r="E414" s="28"/>
      <c r="F414" s="28"/>
      <c r="G414" s="28"/>
      <c r="H414" s="28"/>
      <c r="I414" s="28"/>
      <c r="J414" s="28"/>
    </row>
    <row r="415" spans="3:10" x14ac:dyDescent="0.2">
      <c r="C415" s="28"/>
      <c r="D415" s="28"/>
      <c r="E415" s="28"/>
      <c r="F415" s="28"/>
      <c r="G415" s="28"/>
      <c r="H415" s="28"/>
      <c r="I415" s="28"/>
      <c r="J415" s="28"/>
    </row>
    <row r="416" spans="3:10" x14ac:dyDescent="0.2">
      <c r="C416" s="28"/>
      <c r="D416" s="28"/>
      <c r="E416" s="28"/>
      <c r="F416" s="28"/>
      <c r="G416" s="28"/>
      <c r="H416" s="28"/>
      <c r="I416" s="28"/>
      <c r="J416" s="28"/>
    </row>
    <row r="417" spans="3:10" x14ac:dyDescent="0.2">
      <c r="C417" s="28"/>
      <c r="D417" s="28"/>
      <c r="E417" s="28"/>
      <c r="F417" s="28"/>
      <c r="G417" s="28"/>
      <c r="H417" s="28"/>
      <c r="I417" s="28"/>
      <c r="J417" s="28"/>
    </row>
  </sheetData>
  <mergeCells count="13">
    <mergeCell ref="B2:J2"/>
    <mergeCell ref="F11:G11"/>
    <mergeCell ref="B6:J6"/>
    <mergeCell ref="B3:J3"/>
    <mergeCell ref="B5:J5"/>
    <mergeCell ref="B7:I7"/>
    <mergeCell ref="B9:J9"/>
    <mergeCell ref="H30:H31"/>
    <mergeCell ref="I30:I31"/>
    <mergeCell ref="C22:J22"/>
    <mergeCell ref="C29:J29"/>
    <mergeCell ref="C18:D18"/>
    <mergeCell ref="C19:D19"/>
  </mergeCells>
  <phoneticPr fontId="0" type="noConversion"/>
  <pageMargins left="0.5" right="0.25" top="0.5" bottom="0.5" header="0.5" footer="0.5"/>
  <pageSetup scale="80" orientation="portrait" horizontalDpi="4294967293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C91"/>
  <sheetViews>
    <sheetView topLeftCell="A25" zoomScale="120" zoomScaleNormal="120" workbookViewId="0">
      <selection activeCell="A69" sqref="A69:XFD85"/>
    </sheetView>
  </sheetViews>
  <sheetFormatPr defaultRowHeight="12.75" x14ac:dyDescent="0.2"/>
  <cols>
    <col min="1" max="2" width="3.83203125" customWidth="1"/>
    <col min="3" max="3" width="4.83203125" style="83" customWidth="1"/>
    <col min="4" max="8" width="12.83203125" customWidth="1"/>
    <col min="9" max="9" width="3.83203125" customWidth="1"/>
    <col min="10" max="10" width="4.83203125" customWidth="1"/>
    <col min="11" max="15" width="10.83203125" customWidth="1"/>
    <col min="16" max="16" width="11.6640625" customWidth="1"/>
    <col min="17" max="18" width="3.83203125" customWidth="1"/>
    <col min="19" max="19" width="9.33203125" style="342"/>
    <col min="20" max="20" width="21.6640625" style="342" customWidth="1"/>
    <col min="21" max="29" width="9.33203125" style="342"/>
  </cols>
  <sheetData>
    <row r="1" spans="1:18" x14ac:dyDescent="0.2">
      <c r="A1" s="95"/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8"/>
    </row>
    <row r="2" spans="1:18" x14ac:dyDescent="0.2">
      <c r="A2" s="99"/>
      <c r="B2" s="220"/>
      <c r="C2" s="221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3"/>
      <c r="R2" s="101"/>
    </row>
    <row r="3" spans="1:18" ht="18.75" x14ac:dyDescent="0.2">
      <c r="A3" s="99"/>
      <c r="B3" s="206"/>
      <c r="C3" s="224" t="s">
        <v>232</v>
      </c>
      <c r="D3" s="225"/>
      <c r="E3" s="225"/>
      <c r="F3" s="225"/>
      <c r="G3" s="225"/>
      <c r="H3" s="225"/>
      <c r="I3" s="225"/>
      <c r="J3" s="225"/>
      <c r="K3" s="225"/>
      <c r="L3" s="222"/>
      <c r="M3" s="222"/>
      <c r="N3" s="222"/>
      <c r="O3" s="222"/>
      <c r="P3" s="226"/>
      <c r="Q3" s="218"/>
      <c r="R3" s="101"/>
    </row>
    <row r="4" spans="1:18" x14ac:dyDescent="0.2">
      <c r="A4" s="99"/>
      <c r="B4" s="206"/>
      <c r="C4" s="227" t="s">
        <v>53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18"/>
      <c r="R4" s="101"/>
    </row>
    <row r="5" spans="1:18" x14ac:dyDescent="0.2">
      <c r="A5" s="99"/>
      <c r="B5" s="206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18"/>
      <c r="R5" s="101"/>
    </row>
    <row r="6" spans="1:18" x14ac:dyDescent="0.2">
      <c r="A6" s="99"/>
      <c r="B6" s="206"/>
      <c r="C6" s="247" t="s">
        <v>78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23"/>
      <c r="Q6" s="218"/>
      <c r="R6" s="101"/>
    </row>
    <row r="7" spans="1:18" x14ac:dyDescent="0.2">
      <c r="A7" s="99"/>
      <c r="B7" s="206"/>
      <c r="C7" s="248" t="s">
        <v>117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18"/>
      <c r="Q7" s="218"/>
      <c r="R7" s="101"/>
    </row>
    <row r="8" spans="1:18" x14ac:dyDescent="0.2">
      <c r="A8" s="99"/>
      <c r="B8" s="206"/>
      <c r="C8" s="248" t="s">
        <v>208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18"/>
      <c r="Q8" s="218"/>
      <c r="R8" s="101"/>
    </row>
    <row r="9" spans="1:18" x14ac:dyDescent="0.2">
      <c r="A9" s="99"/>
      <c r="B9" s="206"/>
      <c r="C9" s="248" t="s">
        <v>124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18"/>
      <c r="Q9" s="218"/>
      <c r="R9" s="101"/>
    </row>
    <row r="10" spans="1:18" x14ac:dyDescent="0.2">
      <c r="A10" s="99"/>
      <c r="B10" s="206"/>
      <c r="C10" s="248" t="s">
        <v>209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18"/>
      <c r="Q10" s="218"/>
      <c r="R10" s="101"/>
    </row>
    <row r="11" spans="1:18" x14ac:dyDescent="0.2">
      <c r="A11" s="99"/>
      <c r="B11" s="206"/>
      <c r="C11" s="248" t="s">
        <v>125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18"/>
      <c r="Q11" s="218"/>
      <c r="R11" s="101"/>
    </row>
    <row r="12" spans="1:18" x14ac:dyDescent="0.2">
      <c r="A12" s="99"/>
      <c r="B12" s="206"/>
      <c r="C12" s="248" t="s">
        <v>107</v>
      </c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18"/>
      <c r="Q12" s="218"/>
      <c r="R12" s="101"/>
    </row>
    <row r="13" spans="1:18" x14ac:dyDescent="0.2">
      <c r="A13" s="99"/>
      <c r="B13" s="206"/>
      <c r="C13" s="248" t="s">
        <v>211</v>
      </c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18"/>
      <c r="Q13" s="218"/>
      <c r="R13" s="101"/>
    </row>
    <row r="14" spans="1:18" x14ac:dyDescent="0.2">
      <c r="A14" s="99"/>
      <c r="B14" s="206"/>
      <c r="C14" s="249" t="s">
        <v>210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9"/>
      <c r="Q14" s="218"/>
      <c r="R14" s="101"/>
    </row>
    <row r="15" spans="1:18" x14ac:dyDescent="0.2">
      <c r="A15" s="99"/>
      <c r="B15" s="215"/>
      <c r="C15" s="94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9"/>
      <c r="R15" s="101"/>
    </row>
    <row r="16" spans="1:18" x14ac:dyDescent="0.2">
      <c r="A16" s="99"/>
      <c r="B16" s="269"/>
      <c r="C16" s="262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9"/>
      <c r="R16" s="101"/>
    </row>
    <row r="17" spans="1:18" ht="15.75" x14ac:dyDescent="0.25">
      <c r="A17" s="99"/>
      <c r="B17" s="396" t="s">
        <v>225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8"/>
      <c r="R17" s="101"/>
    </row>
    <row r="18" spans="1:18" x14ac:dyDescent="0.2">
      <c r="A18" s="99"/>
      <c r="B18" s="269"/>
      <c r="C18" s="264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3"/>
      <c r="Q18" s="269"/>
      <c r="R18" s="101"/>
    </row>
    <row r="19" spans="1:18" x14ac:dyDescent="0.2">
      <c r="A19" s="99"/>
      <c r="B19" s="220"/>
      <c r="C19" s="236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23"/>
      <c r="R19" s="101"/>
    </row>
    <row r="20" spans="1:18" x14ac:dyDescent="0.2">
      <c r="A20" s="99"/>
      <c r="B20" s="206"/>
      <c r="C20" s="209" t="s">
        <v>68</v>
      </c>
      <c r="D20" s="208"/>
      <c r="E20" s="208"/>
      <c r="F20" s="208"/>
      <c r="G20" s="208"/>
      <c r="H20" s="208"/>
      <c r="I20" s="208"/>
      <c r="J20" s="233" t="s">
        <v>203</v>
      </c>
      <c r="K20" s="208"/>
      <c r="L20" s="208"/>
      <c r="M20" s="208"/>
      <c r="N20" s="208"/>
      <c r="O20" s="208"/>
      <c r="P20" s="208"/>
      <c r="Q20" s="218"/>
      <c r="R20" s="101"/>
    </row>
    <row r="21" spans="1:18" x14ac:dyDescent="0.2">
      <c r="A21" s="99"/>
      <c r="B21" s="206"/>
      <c r="C21" s="209"/>
      <c r="D21" s="208" t="s">
        <v>71</v>
      </c>
      <c r="E21" s="208"/>
      <c r="F21" s="208"/>
      <c r="G21" s="208"/>
      <c r="H21" s="117">
        <v>160000</v>
      </c>
      <c r="I21" s="209"/>
      <c r="J21" s="266" t="s">
        <v>116</v>
      </c>
      <c r="K21" s="208"/>
      <c r="L21" s="208"/>
      <c r="M21" s="208"/>
      <c r="N21" s="208"/>
      <c r="O21" s="208"/>
      <c r="P21" s="208"/>
      <c r="Q21" s="218"/>
      <c r="R21" s="101"/>
    </row>
    <row r="22" spans="1:18" x14ac:dyDescent="0.2">
      <c r="A22" s="99"/>
      <c r="B22" s="206"/>
      <c r="C22" s="209"/>
      <c r="D22" s="208" t="s">
        <v>67</v>
      </c>
      <c r="E22" s="208"/>
      <c r="F22" s="208"/>
      <c r="G22" s="208"/>
      <c r="H22" s="84">
        <v>6.5000000000000002E-2</v>
      </c>
      <c r="I22" s="209"/>
      <c r="J22" s="209"/>
      <c r="K22" s="207" t="s">
        <v>93</v>
      </c>
      <c r="L22" s="208"/>
      <c r="M22" s="208"/>
      <c r="N22" s="208"/>
      <c r="O22" s="208"/>
      <c r="P22" s="252">
        <v>2096</v>
      </c>
      <c r="Q22" s="218"/>
      <c r="R22" s="101"/>
    </row>
    <row r="23" spans="1:18" x14ac:dyDescent="0.2">
      <c r="A23" s="99"/>
      <c r="B23" s="206"/>
      <c r="C23" s="209"/>
      <c r="D23" s="210" t="s">
        <v>141</v>
      </c>
      <c r="E23" s="208"/>
      <c r="F23" s="208"/>
      <c r="G23" s="208"/>
      <c r="H23" s="250">
        <v>30</v>
      </c>
      <c r="I23" s="209"/>
      <c r="J23" s="209"/>
      <c r="K23" s="311" t="s">
        <v>32</v>
      </c>
      <c r="L23" s="208"/>
      <c r="M23" s="208"/>
      <c r="N23" s="208"/>
      <c r="O23" s="208"/>
      <c r="P23" s="253"/>
      <c r="Q23" s="218"/>
      <c r="R23" s="101"/>
    </row>
    <row r="24" spans="1:18" x14ac:dyDescent="0.2">
      <c r="A24" s="99"/>
      <c r="B24" s="206"/>
      <c r="C24" s="209"/>
      <c r="D24" s="208" t="s">
        <v>70</v>
      </c>
      <c r="E24" s="208"/>
      <c r="F24" s="208"/>
      <c r="G24" s="208"/>
      <c r="H24" s="251">
        <f>H23*12</f>
        <v>360</v>
      </c>
      <c r="I24" s="209"/>
      <c r="J24" s="209"/>
      <c r="K24" s="311" t="s">
        <v>30</v>
      </c>
      <c r="L24" s="208"/>
      <c r="M24" s="208"/>
      <c r="N24" s="334">
        <v>1</v>
      </c>
      <c r="O24" s="208"/>
      <c r="P24" s="250">
        <f>P26*N24/100</f>
        <v>1497.7756390650175</v>
      </c>
      <c r="Q24" s="218"/>
      <c r="R24" s="101"/>
    </row>
    <row r="25" spans="1:18" x14ac:dyDescent="0.2">
      <c r="A25" s="99"/>
      <c r="B25" s="206"/>
      <c r="C25" s="209"/>
      <c r="D25" s="207" t="s">
        <v>115</v>
      </c>
      <c r="E25" s="208"/>
      <c r="F25" s="208"/>
      <c r="G25" s="208"/>
      <c r="H25" s="86">
        <f>PMT(H22/12,H23*12,-H21,)</f>
        <v>1011.308837588742</v>
      </c>
      <c r="I25" s="209"/>
      <c r="J25" s="209"/>
      <c r="K25" s="208"/>
      <c r="L25" s="207" t="s">
        <v>90</v>
      </c>
      <c r="M25" s="208"/>
      <c r="N25" s="208"/>
      <c r="O25" s="208"/>
      <c r="P25" s="123">
        <f>SUM(P22:P24)</f>
        <v>3593.7756390650175</v>
      </c>
      <c r="Q25" s="218"/>
      <c r="R25" s="101"/>
    </row>
    <row r="26" spans="1:18" x14ac:dyDescent="0.2">
      <c r="A26" s="99"/>
      <c r="B26" s="206"/>
      <c r="C26" s="209"/>
      <c r="D26" s="208" t="s">
        <v>72</v>
      </c>
      <c r="E26" s="208"/>
      <c r="F26" s="208"/>
      <c r="G26" s="208"/>
      <c r="H26" s="117">
        <f>25*12</f>
        <v>300</v>
      </c>
      <c r="I26" s="209"/>
      <c r="J26" s="214"/>
      <c r="K26" s="207" t="s">
        <v>171</v>
      </c>
      <c r="L26" s="208"/>
      <c r="M26" s="208"/>
      <c r="N26" s="208"/>
      <c r="O26" s="208"/>
      <c r="P26" s="163">
        <f>H28</f>
        <v>149777.56390650175</v>
      </c>
      <c r="Q26" s="218"/>
      <c r="R26" s="101"/>
    </row>
    <row r="27" spans="1:18" x14ac:dyDescent="0.2">
      <c r="A27" s="99"/>
      <c r="B27" s="206"/>
      <c r="C27" s="209"/>
      <c r="D27" s="207" t="s">
        <v>142</v>
      </c>
      <c r="E27" s="208"/>
      <c r="F27" s="208"/>
      <c r="G27" s="208"/>
      <c r="H27" s="134">
        <f>H26/12</f>
        <v>25</v>
      </c>
      <c r="I27" s="209"/>
      <c r="J27" s="209"/>
      <c r="K27" s="207" t="s">
        <v>170</v>
      </c>
      <c r="L27" s="208"/>
      <c r="M27" s="208"/>
      <c r="N27" s="208"/>
      <c r="O27" s="208"/>
      <c r="P27" s="116">
        <f>P25</f>
        <v>3593.7756390650175</v>
      </c>
      <c r="Q27" s="218"/>
      <c r="R27" s="101"/>
    </row>
    <row r="28" spans="1:18" x14ac:dyDescent="0.2">
      <c r="A28" s="99"/>
      <c r="B28" s="206"/>
      <c r="C28" s="92"/>
      <c r="D28" s="208" t="s">
        <v>88</v>
      </c>
      <c r="E28" s="208"/>
      <c r="F28" s="208"/>
      <c r="G28" s="208"/>
      <c r="H28" s="127">
        <f>-PV(H22/12,H26,H25,)</f>
        <v>149777.56390650175</v>
      </c>
      <c r="I28" s="209"/>
      <c r="J28" s="81"/>
      <c r="K28" s="214" t="s">
        <v>178</v>
      </c>
      <c r="L28" s="208"/>
      <c r="M28" s="208"/>
      <c r="N28" s="208"/>
      <c r="O28" s="208"/>
      <c r="P28" s="124">
        <f>P26+P27</f>
        <v>153371.33954556676</v>
      </c>
      <c r="Q28" s="218"/>
      <c r="R28" s="101"/>
    </row>
    <row r="29" spans="1:18" x14ac:dyDescent="0.2">
      <c r="A29" s="99"/>
      <c r="B29" s="206"/>
      <c r="C29" s="209"/>
      <c r="D29" s="208"/>
      <c r="E29" s="208"/>
      <c r="F29" s="208"/>
      <c r="G29" s="208"/>
      <c r="H29" s="81"/>
      <c r="I29" s="209"/>
      <c r="J29" s="208"/>
      <c r="K29" s="213" t="s">
        <v>69</v>
      </c>
      <c r="L29" s="208"/>
      <c r="M29" s="208"/>
      <c r="N29" s="208"/>
      <c r="O29" s="208"/>
      <c r="P29" s="84">
        <v>5.2499999999999998E-2</v>
      </c>
      <c r="Q29" s="218"/>
      <c r="R29" s="101"/>
    </row>
    <row r="30" spans="1:18" x14ac:dyDescent="0.2">
      <c r="A30" s="99"/>
      <c r="B30" s="206"/>
      <c r="C30" s="209"/>
      <c r="D30" s="209" t="s">
        <v>123</v>
      </c>
      <c r="E30" s="208"/>
      <c r="F30" s="208"/>
      <c r="G30" s="208"/>
      <c r="H30" s="164">
        <v>0.08</v>
      </c>
      <c r="I30" s="81"/>
      <c r="J30" s="208"/>
      <c r="K30" s="214" t="s">
        <v>94</v>
      </c>
      <c r="L30" s="208"/>
      <c r="M30" s="208"/>
      <c r="N30" s="208"/>
      <c r="O30" s="208"/>
      <c r="P30" s="87">
        <f>H26</f>
        <v>300</v>
      </c>
      <c r="Q30" s="218"/>
      <c r="R30" s="101"/>
    </row>
    <row r="31" spans="1:18" ht="13.5" thickBot="1" x14ac:dyDescent="0.25">
      <c r="A31" s="99"/>
      <c r="B31" s="206"/>
      <c r="C31" s="209"/>
      <c r="D31" s="208"/>
      <c r="E31" s="208"/>
      <c r="F31" s="208"/>
      <c r="G31" s="208"/>
      <c r="H31" s="208"/>
      <c r="I31" s="209"/>
      <c r="J31" s="208"/>
      <c r="K31" s="214" t="s">
        <v>122</v>
      </c>
      <c r="L31" s="208"/>
      <c r="M31" s="208"/>
      <c r="N31" s="208"/>
      <c r="O31" s="208"/>
      <c r="P31" s="86">
        <f>PMT(P29/12,P30,-P26,)</f>
        <v>897.53862954890917</v>
      </c>
      <c r="Q31" s="218"/>
      <c r="R31" s="101"/>
    </row>
    <row r="32" spans="1:18" ht="13.5" thickBot="1" x14ac:dyDescent="0.25">
      <c r="A32" s="99"/>
      <c r="B32" s="206"/>
      <c r="C32" s="211" t="s">
        <v>204</v>
      </c>
      <c r="D32" s="212"/>
      <c r="E32" s="212"/>
      <c r="F32" s="212"/>
      <c r="G32" s="212"/>
      <c r="H32" s="340"/>
      <c r="I32" s="208"/>
      <c r="J32" s="208"/>
      <c r="K32" s="208"/>
      <c r="L32" s="208"/>
      <c r="M32" s="208"/>
      <c r="N32" s="208"/>
      <c r="O32" s="208"/>
      <c r="P32" s="208"/>
      <c r="Q32" s="218"/>
      <c r="R32" s="101"/>
    </row>
    <row r="33" spans="1:22" ht="13.5" thickBot="1" x14ac:dyDescent="0.25">
      <c r="A33" s="99"/>
      <c r="B33" s="206"/>
      <c r="C33" s="209"/>
      <c r="D33" s="208"/>
      <c r="E33" s="208"/>
      <c r="F33" s="208"/>
      <c r="G33" s="208"/>
      <c r="H33" s="208"/>
      <c r="I33" s="208"/>
      <c r="J33" s="208"/>
      <c r="K33" s="211" t="s">
        <v>119</v>
      </c>
      <c r="L33" s="212"/>
      <c r="M33" s="212"/>
      <c r="N33" s="212"/>
      <c r="O33" s="212"/>
      <c r="P33" s="340"/>
      <c r="Q33" s="218"/>
      <c r="R33" s="101"/>
    </row>
    <row r="34" spans="1:22" x14ac:dyDescent="0.2">
      <c r="A34" s="99"/>
      <c r="B34" s="206"/>
      <c r="C34" s="209"/>
      <c r="D34" s="207" t="s">
        <v>108</v>
      </c>
      <c r="E34" s="208"/>
      <c r="F34" s="208"/>
      <c r="G34" s="208"/>
      <c r="H34" s="341">
        <f>P25</f>
        <v>3593.7756390650175</v>
      </c>
      <c r="I34" s="208"/>
      <c r="J34" s="208"/>
      <c r="K34" s="209"/>
      <c r="L34" s="208"/>
      <c r="M34" s="208"/>
      <c r="N34" s="208"/>
      <c r="O34" s="208"/>
      <c r="P34" s="208"/>
      <c r="Q34" s="218"/>
      <c r="R34" s="101"/>
    </row>
    <row r="35" spans="1:22" x14ac:dyDescent="0.2">
      <c r="A35" s="99"/>
      <c r="B35" s="206"/>
      <c r="C35" s="209"/>
      <c r="D35" s="208"/>
      <c r="E35" s="208"/>
      <c r="F35" s="208"/>
      <c r="G35" s="208"/>
      <c r="H35" s="208"/>
      <c r="I35" s="208"/>
      <c r="J35" s="208"/>
      <c r="K35" s="207" t="s">
        <v>82</v>
      </c>
      <c r="L35" s="208"/>
      <c r="M35" s="208"/>
      <c r="N35" s="208"/>
      <c r="O35" s="208"/>
      <c r="P35" s="208"/>
      <c r="Q35" s="218"/>
      <c r="R35" s="101"/>
    </row>
    <row r="36" spans="1:22" x14ac:dyDescent="0.2">
      <c r="A36" s="99"/>
      <c r="B36" s="206"/>
      <c r="C36" s="209"/>
      <c r="D36" s="207" t="s">
        <v>109</v>
      </c>
      <c r="E36" s="208"/>
      <c r="F36" s="208"/>
      <c r="G36" s="208"/>
      <c r="H36" s="208"/>
      <c r="I36" s="208"/>
      <c r="J36" s="208"/>
      <c r="K36" s="214" t="s">
        <v>83</v>
      </c>
      <c r="L36" s="208"/>
      <c r="M36" s="208"/>
      <c r="N36" s="208"/>
      <c r="O36" s="208"/>
      <c r="P36" s="87">
        <f>P28-P26</f>
        <v>3593.7756390650175</v>
      </c>
      <c r="Q36" s="218"/>
      <c r="R36" s="101"/>
    </row>
    <row r="37" spans="1:22" x14ac:dyDescent="0.2">
      <c r="A37" s="99"/>
      <c r="B37" s="206"/>
      <c r="C37" s="209"/>
      <c r="D37" s="214" t="s">
        <v>110</v>
      </c>
      <c r="E37" s="208"/>
      <c r="F37" s="208"/>
      <c r="G37" s="208"/>
      <c r="H37" s="129">
        <f>H25</f>
        <v>1011.308837588742</v>
      </c>
      <c r="I37" s="208"/>
      <c r="J37" s="208"/>
      <c r="K37" s="208" t="s">
        <v>69</v>
      </c>
      <c r="L37" s="208"/>
      <c r="M37" s="208"/>
      <c r="N37" s="208"/>
      <c r="O37" s="208"/>
      <c r="P37" s="105">
        <f>P29</f>
        <v>5.2499999999999998E-2</v>
      </c>
      <c r="Q37" s="218"/>
      <c r="R37" s="101"/>
    </row>
    <row r="38" spans="1:22" x14ac:dyDescent="0.2">
      <c r="A38" s="99"/>
      <c r="B38" s="206"/>
      <c r="C38" s="209"/>
      <c r="D38" s="214" t="s">
        <v>111</v>
      </c>
      <c r="E38" s="208"/>
      <c r="F38" s="208"/>
      <c r="G38" s="208"/>
      <c r="H38" s="129">
        <f>P31</f>
        <v>897.53862954890917</v>
      </c>
      <c r="I38" s="208"/>
      <c r="J38" s="208"/>
      <c r="K38" s="207" t="s">
        <v>73</v>
      </c>
      <c r="L38" s="208"/>
      <c r="M38" s="208"/>
      <c r="N38" s="208"/>
      <c r="O38" s="208"/>
      <c r="P38" s="121">
        <f>P30</f>
        <v>300</v>
      </c>
      <c r="Q38" s="218"/>
      <c r="R38" s="101"/>
    </row>
    <row r="39" spans="1:22" x14ac:dyDescent="0.2">
      <c r="A39" s="99"/>
      <c r="B39" s="206"/>
      <c r="C39" s="209"/>
      <c r="D39" s="207" t="s">
        <v>112</v>
      </c>
      <c r="E39" s="208"/>
      <c r="F39" s="208"/>
      <c r="G39" s="208"/>
      <c r="H39" s="129">
        <f>H37-H38</f>
        <v>113.77020803983282</v>
      </c>
      <c r="I39" s="208"/>
      <c r="J39" s="208"/>
      <c r="K39" s="207" t="s">
        <v>76</v>
      </c>
      <c r="L39" s="208"/>
      <c r="M39" s="208"/>
      <c r="N39" s="208"/>
      <c r="O39" s="208"/>
      <c r="P39" s="208"/>
      <c r="Q39" s="218"/>
      <c r="R39" s="101"/>
    </row>
    <row r="40" spans="1:22" x14ac:dyDescent="0.2">
      <c r="A40" s="99"/>
      <c r="B40" s="206"/>
      <c r="C40" s="209"/>
      <c r="D40" s="207" t="s">
        <v>143</v>
      </c>
      <c r="E40" s="208"/>
      <c r="F40" s="208"/>
      <c r="G40" s="208"/>
      <c r="H40" s="335">
        <f>H26</f>
        <v>300</v>
      </c>
      <c r="I40" s="208"/>
      <c r="J40" s="208"/>
      <c r="K40" s="214" t="s">
        <v>85</v>
      </c>
      <c r="L40" s="208"/>
      <c r="M40" s="208"/>
      <c r="N40" s="208"/>
      <c r="O40" s="122">
        <f>H26</f>
        <v>300</v>
      </c>
      <c r="P40" s="208"/>
      <c r="Q40" s="218"/>
      <c r="R40" s="101"/>
      <c r="T40" s="372"/>
    </row>
    <row r="41" spans="1:22" x14ac:dyDescent="0.2">
      <c r="A41" s="99"/>
      <c r="B41" s="206"/>
      <c r="C41" s="209"/>
      <c r="D41" s="207" t="s">
        <v>114</v>
      </c>
      <c r="E41" s="208"/>
      <c r="F41" s="208"/>
      <c r="G41" s="208"/>
      <c r="H41" s="208"/>
      <c r="I41" s="267"/>
      <c r="J41" s="208"/>
      <c r="K41" s="214" t="s">
        <v>84</v>
      </c>
      <c r="L41" s="208"/>
      <c r="M41" s="208"/>
      <c r="N41" s="208"/>
      <c r="O41" s="85">
        <f>H25</f>
        <v>1011.308837588742</v>
      </c>
      <c r="P41" s="208"/>
      <c r="Q41" s="218"/>
      <c r="R41" s="101"/>
    </row>
    <row r="42" spans="1:22" x14ac:dyDescent="0.2">
      <c r="A42" s="99"/>
      <c r="B42" s="206"/>
      <c r="C42" s="209"/>
      <c r="D42" s="207" t="str">
        <f>"Set PV = -"&amp;TEXT(H34,"$.00")&amp;", n = "&amp;H26&amp;", PMT = "&amp;TEXT(H39,"$.00")&amp;" and Solve for interest rate"</f>
        <v>Set PV = -$3593.78, n = 300, PMT = $113.77 and Solve for interest rate</v>
      </c>
      <c r="E42" s="208"/>
      <c r="F42" s="208"/>
      <c r="G42" s="208"/>
      <c r="H42" s="208"/>
      <c r="I42" s="267"/>
      <c r="J42" s="208"/>
      <c r="K42" s="311" t="s">
        <v>233</v>
      </c>
      <c r="L42" s="208"/>
      <c r="M42" s="208"/>
      <c r="N42" s="208"/>
      <c r="O42" s="208"/>
      <c r="P42" s="123">
        <f>O41*O40</f>
        <v>303392.65127662261</v>
      </c>
      <c r="Q42" s="218"/>
      <c r="R42" s="101"/>
    </row>
    <row r="43" spans="1:22" x14ac:dyDescent="0.2">
      <c r="A43" s="99"/>
      <c r="B43" s="206"/>
      <c r="C43" s="209"/>
      <c r="D43" s="214" t="s">
        <v>113</v>
      </c>
      <c r="E43" s="208"/>
      <c r="F43" s="208"/>
      <c r="G43" s="208"/>
      <c r="H43" s="130">
        <f>RATE(H26,H39,-H34,H41)*12</f>
        <v>0.37985779144967058</v>
      </c>
      <c r="I43" s="208"/>
      <c r="J43" s="208"/>
      <c r="K43" s="214" t="s">
        <v>85</v>
      </c>
      <c r="L43" s="208"/>
      <c r="M43" s="208"/>
      <c r="N43" s="208"/>
      <c r="O43" s="125">
        <f>P30</f>
        <v>300</v>
      </c>
      <c r="P43" s="208"/>
      <c r="Q43" s="218"/>
      <c r="R43" s="101"/>
      <c r="T43" s="372"/>
    </row>
    <row r="44" spans="1:22" x14ac:dyDescent="0.2">
      <c r="A44" s="99"/>
      <c r="B44" s="206"/>
      <c r="C44" s="209"/>
      <c r="D44" s="209" t="s">
        <v>121</v>
      </c>
      <c r="E44" s="208"/>
      <c r="F44" s="208"/>
      <c r="G44" s="208"/>
      <c r="H44" s="270" t="str">
        <f>IF(H43&lt;H30,"DNR","Yes, R")</f>
        <v>Yes, R</v>
      </c>
      <c r="I44" s="208"/>
      <c r="J44" s="208"/>
      <c r="K44" s="214" t="s">
        <v>84</v>
      </c>
      <c r="L44" s="208"/>
      <c r="M44" s="208"/>
      <c r="N44" s="208"/>
      <c r="O44" s="126">
        <f>P31</f>
        <v>897.53862954890917</v>
      </c>
      <c r="P44" s="208"/>
      <c r="Q44" s="218"/>
      <c r="R44" s="101"/>
      <c r="U44" s="373"/>
      <c r="V44" s="374"/>
    </row>
    <row r="45" spans="1:22" x14ac:dyDescent="0.2">
      <c r="A45" s="99"/>
      <c r="B45" s="206"/>
      <c r="C45" s="209"/>
      <c r="D45" s="268" t="s">
        <v>205</v>
      </c>
      <c r="E45" s="208"/>
      <c r="F45" s="208"/>
      <c r="G45" s="208"/>
      <c r="H45" s="208"/>
      <c r="I45" s="208"/>
      <c r="J45" s="208"/>
      <c r="K45" s="214" t="s">
        <v>86</v>
      </c>
      <c r="L45" s="208"/>
      <c r="M45" s="208"/>
      <c r="N45" s="208"/>
      <c r="O45" s="121">
        <f>P25</f>
        <v>3593.7756390650175</v>
      </c>
      <c r="P45" s="208"/>
      <c r="Q45" s="218"/>
      <c r="R45" s="101"/>
    </row>
    <row r="46" spans="1:22" ht="13.5" thickBot="1" x14ac:dyDescent="0.25">
      <c r="A46" s="99"/>
      <c r="B46" s="206"/>
      <c r="C46" s="209"/>
      <c r="D46" s="81"/>
      <c r="E46" s="208"/>
      <c r="F46" s="208"/>
      <c r="G46" s="208"/>
      <c r="H46" s="234"/>
      <c r="I46" s="208"/>
      <c r="J46" s="208"/>
      <c r="K46" s="311" t="s">
        <v>234</v>
      </c>
      <c r="L46" s="208"/>
      <c r="M46" s="208"/>
      <c r="N46" s="208"/>
      <c r="O46" s="208"/>
      <c r="P46" s="124">
        <f>O43*O44+O45</f>
        <v>272855.36450373777</v>
      </c>
      <c r="Q46" s="218"/>
      <c r="R46" s="101"/>
    </row>
    <row r="47" spans="1:22" ht="13.5" thickBot="1" x14ac:dyDescent="0.25">
      <c r="A47" s="99"/>
      <c r="B47" s="206"/>
      <c r="C47" s="211" t="s">
        <v>118</v>
      </c>
      <c r="D47" s="212"/>
      <c r="E47" s="212"/>
      <c r="F47" s="212"/>
      <c r="G47" s="212"/>
      <c r="H47" s="131"/>
      <c r="I47" s="208"/>
      <c r="J47" s="208"/>
      <c r="K47" s="214" t="s">
        <v>79</v>
      </c>
      <c r="L47" s="208"/>
      <c r="M47" s="208"/>
      <c r="N47" s="208"/>
      <c r="O47" s="208"/>
      <c r="P47" s="87">
        <f>P42-P46</f>
        <v>30537.286772884836</v>
      </c>
      <c r="Q47" s="218"/>
      <c r="R47" s="101"/>
    </row>
    <row r="48" spans="1:22" ht="13.5" thickBot="1" x14ac:dyDescent="0.25">
      <c r="A48" s="99"/>
      <c r="B48" s="206"/>
      <c r="C48" s="209"/>
      <c r="D48" s="208"/>
      <c r="E48" s="208"/>
      <c r="F48" s="208"/>
      <c r="G48" s="208"/>
      <c r="H48" s="81"/>
      <c r="I48" s="208"/>
      <c r="J48" s="208"/>
      <c r="K48" s="209" t="s">
        <v>92</v>
      </c>
      <c r="L48" s="208"/>
      <c r="M48" s="208"/>
      <c r="N48" s="208"/>
      <c r="O48" s="208"/>
      <c r="P48" s="271" t="str">
        <f>IF(P47&gt;0,"Yes", IF(P47&lt;0,"No, don't even think about it"))</f>
        <v>Yes</v>
      </c>
      <c r="Q48" s="218"/>
      <c r="R48" s="101"/>
    </row>
    <row r="49" spans="1:22" x14ac:dyDescent="0.2">
      <c r="A49" s="99"/>
      <c r="B49" s="206"/>
      <c r="C49" s="208"/>
      <c r="D49" s="207" t="s">
        <v>89</v>
      </c>
      <c r="E49" s="208"/>
      <c r="F49" s="208"/>
      <c r="G49" s="208"/>
      <c r="H49" s="87">
        <f>H28</f>
        <v>149777.56390650175</v>
      </c>
      <c r="I49" s="208"/>
      <c r="J49" s="208"/>
      <c r="K49" s="268" t="s">
        <v>199</v>
      </c>
      <c r="L49" s="208"/>
      <c r="M49" s="81"/>
      <c r="N49" s="81"/>
      <c r="O49" s="81"/>
      <c r="P49" s="81"/>
      <c r="Q49" s="218"/>
      <c r="R49" s="101"/>
    </row>
    <row r="50" spans="1:22" x14ac:dyDescent="0.2">
      <c r="A50" s="99"/>
      <c r="B50" s="206"/>
      <c r="C50" s="208"/>
      <c r="D50" s="208"/>
      <c r="E50" s="208"/>
      <c r="F50" s="208"/>
      <c r="G50" s="208"/>
      <c r="H50" s="81"/>
      <c r="I50" s="208"/>
      <c r="J50" s="208"/>
      <c r="K50" s="268" t="s">
        <v>200</v>
      </c>
      <c r="L50" s="208"/>
      <c r="M50" s="208"/>
      <c r="N50" s="208"/>
      <c r="O50" s="208"/>
      <c r="P50" s="208"/>
      <c r="Q50" s="218"/>
      <c r="R50" s="101"/>
    </row>
    <row r="51" spans="1:22" x14ac:dyDescent="0.2">
      <c r="A51" s="99"/>
      <c r="B51" s="206"/>
      <c r="C51" s="208"/>
      <c r="D51" s="207" t="s">
        <v>77</v>
      </c>
      <c r="E51" s="208"/>
      <c r="F51" s="208"/>
      <c r="G51" s="208"/>
      <c r="H51" s="116">
        <f>P26</f>
        <v>149777.56390650175</v>
      </c>
      <c r="I51" s="208"/>
      <c r="J51" s="208"/>
      <c r="K51" s="208"/>
      <c r="L51" s="208"/>
      <c r="M51" s="208"/>
      <c r="N51" s="208"/>
      <c r="O51" s="208"/>
      <c r="P51" s="208"/>
      <c r="Q51" s="218"/>
      <c r="R51" s="101"/>
    </row>
    <row r="52" spans="1:22" ht="15" x14ac:dyDescent="0.25">
      <c r="A52" s="99"/>
      <c r="B52" s="206"/>
      <c r="C52" s="208"/>
      <c r="D52" s="213" t="s">
        <v>69</v>
      </c>
      <c r="E52" s="208"/>
      <c r="F52" s="208"/>
      <c r="G52" s="208"/>
      <c r="H52" s="105">
        <f>P29</f>
        <v>5.2499999999999998E-2</v>
      </c>
      <c r="I52" s="208"/>
      <c r="J52" s="208"/>
      <c r="K52" s="254" t="s">
        <v>206</v>
      </c>
      <c r="L52" s="255"/>
      <c r="M52" s="255"/>
      <c r="N52" s="255"/>
      <c r="O52" s="255"/>
      <c r="P52" s="256"/>
      <c r="Q52" s="218"/>
      <c r="R52" s="101"/>
    </row>
    <row r="53" spans="1:22" x14ac:dyDescent="0.2">
      <c r="A53" s="99"/>
      <c r="B53" s="206"/>
      <c r="C53" s="208"/>
      <c r="D53" s="214" t="s">
        <v>73</v>
      </c>
      <c r="E53" s="208"/>
      <c r="F53" s="208"/>
      <c r="G53" s="208"/>
      <c r="H53" s="106">
        <f>H26</f>
        <v>300</v>
      </c>
      <c r="I53" s="208"/>
      <c r="J53" s="208"/>
      <c r="K53" s="257"/>
      <c r="L53" s="228"/>
      <c r="M53" s="228"/>
      <c r="N53" s="228"/>
      <c r="O53" s="228"/>
      <c r="P53" s="258"/>
      <c r="Q53" s="218"/>
      <c r="R53" s="101"/>
    </row>
    <row r="54" spans="1:22" x14ac:dyDescent="0.2">
      <c r="A54" s="99"/>
      <c r="B54" s="206"/>
      <c r="C54" s="209"/>
      <c r="D54" s="208"/>
      <c r="E54" s="208"/>
      <c r="F54" s="208"/>
      <c r="G54" s="208"/>
      <c r="H54" s="81"/>
      <c r="I54" s="208"/>
      <c r="J54" s="208"/>
      <c r="K54" s="235" t="s">
        <v>135</v>
      </c>
      <c r="L54" s="232"/>
      <c r="M54" s="232"/>
      <c r="N54" s="232"/>
      <c r="O54" s="236" t="s">
        <v>132</v>
      </c>
      <c r="P54" s="245" t="s">
        <v>138</v>
      </c>
      <c r="Q54" s="218"/>
      <c r="R54" s="101"/>
    </row>
    <row r="55" spans="1:22" ht="13.5" thickBot="1" x14ac:dyDescent="0.25">
      <c r="A55" s="99"/>
      <c r="B55" s="206"/>
      <c r="C55" s="208"/>
      <c r="D55" s="207" t="s">
        <v>74</v>
      </c>
      <c r="E55" s="208"/>
      <c r="F55" s="208"/>
      <c r="G55" s="208"/>
      <c r="H55" s="86">
        <f>H25</f>
        <v>1011.308837588742</v>
      </c>
      <c r="I55" s="208"/>
      <c r="J55" s="208"/>
      <c r="K55" s="215"/>
      <c r="L55" s="217"/>
      <c r="M55" s="217"/>
      <c r="N55" s="217"/>
      <c r="O55" s="237" t="s">
        <v>129</v>
      </c>
      <c r="P55" s="246" t="s">
        <v>139</v>
      </c>
      <c r="Q55" s="218"/>
      <c r="R55" s="101"/>
      <c r="V55" s="375" t="s">
        <v>207</v>
      </c>
    </row>
    <row r="56" spans="1:22" x14ac:dyDescent="0.2">
      <c r="A56" s="99"/>
      <c r="B56" s="206"/>
      <c r="C56" s="208"/>
      <c r="D56" s="207" t="s">
        <v>75</v>
      </c>
      <c r="E56" s="208"/>
      <c r="F56" s="208"/>
      <c r="G56" s="208"/>
      <c r="H56" s="107">
        <f>PMT(H52/12,H53,-H51,)</f>
        <v>897.53862954890917</v>
      </c>
      <c r="I56" s="208"/>
      <c r="J56" s="208"/>
      <c r="K56" s="259" t="s">
        <v>140</v>
      </c>
      <c r="L56" s="238"/>
      <c r="M56" s="238"/>
      <c r="N56" s="238"/>
      <c r="O56" s="165">
        <f>H43</f>
        <v>0.37985779144967058</v>
      </c>
      <c r="P56" s="132" t="str">
        <f>IF(O56&gt;H30,"Yes","No")</f>
        <v>Yes</v>
      </c>
      <c r="Q56" s="218"/>
      <c r="R56" s="101"/>
      <c r="V56" s="376">
        <f>IF(P56="Yes",1,0)</f>
        <v>1</v>
      </c>
    </row>
    <row r="57" spans="1:22" x14ac:dyDescent="0.2">
      <c r="A57" s="99"/>
      <c r="B57" s="206"/>
      <c r="C57" s="209"/>
      <c r="D57" s="209" t="s">
        <v>120</v>
      </c>
      <c r="E57" s="208"/>
      <c r="F57" s="208"/>
      <c r="G57" s="208"/>
      <c r="H57" s="118">
        <f>H55-H56</f>
        <v>113.77020803983282</v>
      </c>
      <c r="I57" s="208"/>
      <c r="J57" s="208"/>
      <c r="K57" s="260" t="s">
        <v>136</v>
      </c>
      <c r="L57" s="232"/>
      <c r="M57" s="232"/>
      <c r="N57" s="232"/>
      <c r="O57" s="242" t="s">
        <v>130</v>
      </c>
      <c r="P57" s="223"/>
      <c r="Q57" s="218"/>
      <c r="R57" s="101"/>
      <c r="T57" s="377"/>
      <c r="V57" s="378"/>
    </row>
    <row r="58" spans="1:22" x14ac:dyDescent="0.2">
      <c r="A58" s="99"/>
      <c r="B58" s="206"/>
      <c r="C58" s="209"/>
      <c r="D58" s="208"/>
      <c r="E58" s="208"/>
      <c r="F58" s="208"/>
      <c r="G58" s="208"/>
      <c r="H58" s="81"/>
      <c r="I58" s="208"/>
      <c r="J58" s="208"/>
      <c r="K58" s="215"/>
      <c r="L58" s="217"/>
      <c r="M58" s="217"/>
      <c r="N58" s="217"/>
      <c r="O58" s="243" t="s">
        <v>133</v>
      </c>
      <c r="P58" s="244"/>
      <c r="Q58" s="218"/>
      <c r="R58" s="101"/>
      <c r="T58" s="377">
        <f>IF(P56="Yes",1,0)</f>
        <v>1</v>
      </c>
      <c r="V58" s="378"/>
    </row>
    <row r="59" spans="1:22" x14ac:dyDescent="0.2">
      <c r="A59" s="99"/>
      <c r="B59" s="206"/>
      <c r="C59" s="209"/>
      <c r="D59" s="209" t="s">
        <v>86</v>
      </c>
      <c r="E59" s="208"/>
      <c r="F59" s="208"/>
      <c r="G59" s="208"/>
      <c r="H59" s="87">
        <f>P25</f>
        <v>3593.7756390650175</v>
      </c>
      <c r="I59" s="208"/>
      <c r="J59" s="208"/>
      <c r="K59" s="259" t="s">
        <v>104</v>
      </c>
      <c r="L59" s="238"/>
      <c r="M59" s="238"/>
      <c r="N59" s="238"/>
      <c r="O59" s="166">
        <f>H62</f>
        <v>2.6323350235112937</v>
      </c>
      <c r="P59" s="132" t="str">
        <f>LEFT(H63,3)</f>
        <v>Yes</v>
      </c>
      <c r="Q59" s="218"/>
      <c r="R59" s="101"/>
      <c r="T59" s="377"/>
      <c r="V59" s="378">
        <f>IF(P59="Yes",1,0)</f>
        <v>1</v>
      </c>
    </row>
    <row r="60" spans="1:22" ht="13.5" thickBot="1" x14ac:dyDescent="0.25">
      <c r="A60" s="99"/>
      <c r="B60" s="206"/>
      <c r="C60" s="208"/>
      <c r="D60" s="208"/>
      <c r="E60" s="208"/>
      <c r="F60" s="208"/>
      <c r="G60" s="208"/>
      <c r="H60" s="81"/>
      <c r="I60" s="208"/>
      <c r="J60" s="208"/>
      <c r="K60" s="260" t="s">
        <v>137</v>
      </c>
      <c r="L60" s="232"/>
      <c r="M60" s="232"/>
      <c r="N60" s="232"/>
      <c r="O60" s="242" t="s">
        <v>134</v>
      </c>
      <c r="P60" s="223"/>
      <c r="Q60" s="218"/>
      <c r="R60" s="101"/>
      <c r="T60" s="377"/>
      <c r="V60" s="378"/>
    </row>
    <row r="61" spans="1:22" x14ac:dyDescent="0.2">
      <c r="A61" s="99"/>
      <c r="B61" s="206"/>
      <c r="C61" s="208"/>
      <c r="D61" s="208"/>
      <c r="E61" s="209" t="s">
        <v>80</v>
      </c>
      <c r="F61" s="208"/>
      <c r="G61" s="208"/>
      <c r="H61" s="119">
        <f>IF(H57=0,0,H59/H57)</f>
        <v>31.588020282135524</v>
      </c>
      <c r="I61" s="208"/>
      <c r="J61" s="208"/>
      <c r="K61" s="239"/>
      <c r="L61" s="217"/>
      <c r="M61" s="217"/>
      <c r="N61" s="217"/>
      <c r="O61" s="243" t="s">
        <v>131</v>
      </c>
      <c r="P61" s="244"/>
      <c r="Q61" s="218"/>
      <c r="R61" s="101"/>
      <c r="T61" s="377"/>
      <c r="V61" s="378"/>
    </row>
    <row r="62" spans="1:22" ht="13.5" thickBot="1" x14ac:dyDescent="0.25">
      <c r="A62" s="99"/>
      <c r="B62" s="206"/>
      <c r="C62" s="208"/>
      <c r="D62" s="208"/>
      <c r="E62" s="209" t="s">
        <v>81</v>
      </c>
      <c r="F62" s="208"/>
      <c r="G62" s="208"/>
      <c r="H62" s="120">
        <f>H61/12</f>
        <v>2.6323350235112937</v>
      </c>
      <c r="I62" s="208"/>
      <c r="J62" s="208"/>
      <c r="K62" s="259" t="s">
        <v>105</v>
      </c>
      <c r="L62" s="238"/>
      <c r="M62" s="238"/>
      <c r="N62" s="238"/>
      <c r="O62" s="184">
        <f>P47</f>
        <v>30537.286772884836</v>
      </c>
      <c r="P62" s="132" t="str">
        <f>LEFT(P48,3)</f>
        <v>Yes</v>
      </c>
      <c r="Q62" s="218"/>
      <c r="R62" s="101"/>
      <c r="T62" s="377">
        <f>IF(P59="Yes",1,0)</f>
        <v>1</v>
      </c>
      <c r="V62" s="378">
        <f>IF(P62="Yes",1,0)</f>
        <v>1</v>
      </c>
    </row>
    <row r="63" spans="1:22" ht="16.5" thickBot="1" x14ac:dyDescent="0.3">
      <c r="A63" s="99"/>
      <c r="B63" s="206"/>
      <c r="C63" s="209"/>
      <c r="D63" s="209" t="s">
        <v>91</v>
      </c>
      <c r="E63" s="208"/>
      <c r="F63" s="208"/>
      <c r="G63" s="208"/>
      <c r="H63" s="272" t="str">
        <f>IF(H62&lt;0,"No - DNR",IF(H62&lt;4,"Yes, R", IF(H62&lt;7,"Yes, But",IF(H62&gt;7,"No - No"))))</f>
        <v>Yes, R</v>
      </c>
      <c r="I63" s="208"/>
      <c r="J63" s="209"/>
      <c r="K63" s="261" t="s">
        <v>106</v>
      </c>
      <c r="L63" s="240"/>
      <c r="M63" s="240"/>
      <c r="N63" s="238"/>
      <c r="O63" s="425" t="str">
        <f>IF(V63=3,"Yes, Refinance",IF(V63=2,"Likely, Do More Analysis",IF(V63&lt;=1,"No","DoNotRefinance")))</f>
        <v>Yes, Refinance</v>
      </c>
      <c r="P63" s="426"/>
      <c r="Q63" s="218"/>
      <c r="R63" s="101"/>
      <c r="T63" s="377"/>
      <c r="V63" s="379">
        <f>SUM(V56:V62)</f>
        <v>3</v>
      </c>
    </row>
    <row r="64" spans="1:22" x14ac:dyDescent="0.2">
      <c r="A64" s="99"/>
      <c r="B64" s="206"/>
      <c r="C64" s="208"/>
      <c r="D64" s="268" t="s">
        <v>202</v>
      </c>
      <c r="E64" s="208"/>
      <c r="F64" s="208"/>
      <c r="G64" s="208"/>
      <c r="H64" s="208"/>
      <c r="I64" s="208"/>
      <c r="J64" s="209"/>
      <c r="K64" s="241" t="s">
        <v>201</v>
      </c>
      <c r="L64" s="208"/>
      <c r="M64" s="208"/>
      <c r="N64" s="208"/>
      <c r="O64" s="208"/>
      <c r="P64" s="208"/>
      <c r="Q64" s="218"/>
      <c r="R64" s="101"/>
      <c r="T64" s="377"/>
    </row>
    <row r="65" spans="1:20" x14ac:dyDescent="0.2">
      <c r="A65" s="99"/>
      <c r="B65" s="206"/>
      <c r="C65" s="209"/>
      <c r="D65" s="268" t="s">
        <v>197</v>
      </c>
      <c r="E65" s="208"/>
      <c r="F65" s="208"/>
      <c r="G65" s="208"/>
      <c r="H65" s="208"/>
      <c r="I65" s="208"/>
      <c r="J65" s="209"/>
      <c r="K65" s="241" t="s">
        <v>127</v>
      </c>
      <c r="L65" s="208"/>
      <c r="M65" s="208"/>
      <c r="N65" s="208"/>
      <c r="O65" s="208"/>
      <c r="P65" s="208"/>
      <c r="Q65" s="218"/>
      <c r="R65" s="101"/>
      <c r="T65" s="377"/>
    </row>
    <row r="66" spans="1:20" x14ac:dyDescent="0.2">
      <c r="A66" s="99"/>
      <c r="B66" s="206"/>
      <c r="C66" s="208"/>
      <c r="D66" s="268" t="s">
        <v>198</v>
      </c>
      <c r="E66" s="208"/>
      <c r="F66" s="208"/>
      <c r="G66" s="208"/>
      <c r="H66" s="208"/>
      <c r="I66" s="208"/>
      <c r="J66" s="208"/>
      <c r="K66" s="241" t="s">
        <v>128</v>
      </c>
      <c r="L66" s="208"/>
      <c r="M66" s="208"/>
      <c r="N66" s="208"/>
      <c r="O66" s="208"/>
      <c r="P66" s="208"/>
      <c r="Q66" s="218"/>
      <c r="R66" s="101"/>
      <c r="T66" s="377">
        <f>IF(P62="Yes",1,0)</f>
        <v>1</v>
      </c>
    </row>
    <row r="67" spans="1:20" x14ac:dyDescent="0.2">
      <c r="A67" s="99"/>
      <c r="B67" s="215"/>
      <c r="C67" s="216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9"/>
      <c r="R67" s="101"/>
    </row>
    <row r="68" spans="1:20" x14ac:dyDescent="0.2">
      <c r="A68" s="100"/>
      <c r="B68" s="103"/>
      <c r="C68" s="104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2"/>
    </row>
    <row r="69" spans="1:20" s="342" customFormat="1" x14ac:dyDescent="0.2">
      <c r="C69" s="380"/>
    </row>
    <row r="70" spans="1:20" s="342" customFormat="1" x14ac:dyDescent="0.2">
      <c r="C70" s="380"/>
    </row>
    <row r="71" spans="1:20" s="342" customFormat="1" x14ac:dyDescent="0.2">
      <c r="C71" s="380"/>
    </row>
    <row r="72" spans="1:20" s="342" customFormat="1" x14ac:dyDescent="0.2">
      <c r="C72" s="380"/>
    </row>
    <row r="73" spans="1:20" s="342" customFormat="1" x14ac:dyDescent="0.2">
      <c r="C73" s="380"/>
      <c r="D73" s="375"/>
      <c r="E73" s="373"/>
    </row>
    <row r="74" spans="1:20" s="342" customFormat="1" x14ac:dyDescent="0.2">
      <c r="C74" s="380"/>
      <c r="E74" s="374"/>
    </row>
    <row r="75" spans="1:20" s="342" customFormat="1" x14ac:dyDescent="0.2">
      <c r="C75" s="380"/>
      <c r="E75" s="374"/>
    </row>
    <row r="76" spans="1:20" s="342" customFormat="1" x14ac:dyDescent="0.2">
      <c r="C76" s="380"/>
      <c r="E76" s="374"/>
    </row>
    <row r="77" spans="1:20" s="342" customFormat="1" x14ac:dyDescent="0.2">
      <c r="C77" s="380"/>
      <c r="E77" s="374"/>
    </row>
    <row r="78" spans="1:20" s="342" customFormat="1" x14ac:dyDescent="0.2">
      <c r="C78" s="380"/>
      <c r="E78" s="374"/>
      <c r="Q78" s="218"/>
    </row>
    <row r="79" spans="1:20" s="342" customFormat="1" x14ac:dyDescent="0.2">
      <c r="C79" s="380"/>
      <c r="E79" s="374"/>
      <c r="Q79" s="218"/>
    </row>
    <row r="80" spans="1:20" s="342" customFormat="1" x14ac:dyDescent="0.2">
      <c r="C80" s="380"/>
      <c r="E80" s="374"/>
      <c r="Q80" s="218"/>
    </row>
    <row r="81" spans="3:17" s="342" customFormat="1" x14ac:dyDescent="0.2">
      <c r="C81" s="380"/>
      <c r="E81" s="374"/>
      <c r="Q81" s="218"/>
    </row>
    <row r="82" spans="3:17" s="342" customFormat="1" x14ac:dyDescent="0.2">
      <c r="C82" s="380"/>
      <c r="E82" s="374"/>
      <c r="Q82" s="218"/>
    </row>
    <row r="83" spans="3:17" s="342" customFormat="1" x14ac:dyDescent="0.2">
      <c r="C83" s="380"/>
      <c r="E83" s="374"/>
      <c r="Q83" s="218"/>
    </row>
    <row r="84" spans="3:17" s="342" customFormat="1" x14ac:dyDescent="0.2">
      <c r="C84" s="380"/>
      <c r="Q84" s="218"/>
    </row>
    <row r="85" spans="3:17" s="342" customFormat="1" x14ac:dyDescent="0.2">
      <c r="C85" s="380"/>
      <c r="E85" s="381"/>
      <c r="Q85" s="218"/>
    </row>
    <row r="86" spans="3:17" x14ac:dyDescent="0.2">
      <c r="Q86" s="91"/>
    </row>
    <row r="87" spans="3:17" x14ac:dyDescent="0.2">
      <c r="Q87" s="91"/>
    </row>
    <row r="88" spans="3:17" x14ac:dyDescent="0.2">
      <c r="Q88" s="91"/>
    </row>
    <row r="89" spans="3:17" x14ac:dyDescent="0.2">
      <c r="Q89" s="91"/>
    </row>
    <row r="90" spans="3:17" x14ac:dyDescent="0.2">
      <c r="Q90" s="91"/>
    </row>
    <row r="91" spans="3:17" x14ac:dyDescent="0.2">
      <c r="Q91" s="91"/>
    </row>
  </sheetData>
  <mergeCells count="2">
    <mergeCell ref="O63:P63"/>
    <mergeCell ref="B17:Q17"/>
  </mergeCells>
  <pageMargins left="0.7" right="0.7" top="0.75" bottom="0.75" header="0.3" footer="0.3"/>
  <pageSetup orientation="portrait" horizontalDpi="4294967293" r:id="rId1"/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defaultSize="0" autoLine="0" autoPict="0" r:id="rId5">
            <anchor moveWithCells="1">
              <from>
                <xdr:col>19</xdr:col>
                <xdr:colOff>0</xdr:colOff>
                <xdr:row>40</xdr:row>
                <xdr:rowOff>9525</xdr:rowOff>
              </from>
              <to>
                <xdr:col>22</xdr:col>
                <xdr:colOff>266700</xdr:colOff>
                <xdr:row>41</xdr:row>
                <xdr:rowOff>152400</xdr:rowOff>
              </to>
            </anchor>
          </controlPr>
        </control>
      </mc:Choice>
      <mc:Fallback>
        <control shapeId="2049" r:id="rId4" name="CommandButton1"/>
      </mc:Fallback>
    </mc:AlternateContent>
    <mc:AlternateContent xmlns:mc="http://schemas.openxmlformats.org/markup-compatibility/2006">
      <mc:Choice Requires="x14">
        <control shapeId="2093" r:id="rId6" name="CommandButton2">
          <controlPr defaultSize="0" autoFill="0" autoLine="0" r:id="rId7">
            <anchor moveWithCells="1">
              <from>
                <xdr:col>19</xdr:col>
                <xdr:colOff>9525</xdr:colOff>
                <xdr:row>44</xdr:row>
                <xdr:rowOff>152400</xdr:rowOff>
              </from>
              <to>
                <xdr:col>20</xdr:col>
                <xdr:colOff>400050</xdr:colOff>
                <xdr:row>46</xdr:row>
                <xdr:rowOff>47625</xdr:rowOff>
              </to>
            </anchor>
          </controlPr>
        </control>
      </mc:Choice>
      <mc:Fallback>
        <control shapeId="2093" r:id="rId6" name="CommandButton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52"/>
  <sheetViews>
    <sheetView topLeftCell="A7" zoomScale="110" zoomScaleNormal="110" workbookViewId="0">
      <selection activeCell="I6" sqref="I6"/>
    </sheetView>
  </sheetViews>
  <sheetFormatPr defaultRowHeight="12.75" x14ac:dyDescent="0.2"/>
  <cols>
    <col min="1" max="2" width="3.83203125" customWidth="1"/>
    <col min="3" max="3" width="4.83203125" style="83" customWidth="1"/>
    <col min="4" max="7" width="10.83203125" customWidth="1"/>
    <col min="8" max="8" width="12.6640625" customWidth="1"/>
    <col min="9" max="9" width="5.5" customWidth="1"/>
    <col min="10" max="10" width="4.83203125" customWidth="1"/>
    <col min="11" max="15" width="10.83203125" customWidth="1"/>
    <col min="16" max="17" width="3.83203125" customWidth="1"/>
  </cols>
  <sheetData>
    <row r="1" spans="1:17" x14ac:dyDescent="0.2">
      <c r="A1" s="95"/>
      <c r="B1" s="96"/>
      <c r="C1" s="97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8"/>
    </row>
    <row r="2" spans="1:17" x14ac:dyDescent="0.2">
      <c r="A2" s="99"/>
      <c r="B2" s="88"/>
      <c r="C2" s="115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89"/>
      <c r="Q2" s="101"/>
    </row>
    <row r="3" spans="1:17" ht="18.75" x14ac:dyDescent="0.2">
      <c r="A3" s="99"/>
      <c r="B3" s="90"/>
      <c r="C3" s="111" t="s">
        <v>160</v>
      </c>
      <c r="D3" s="112"/>
      <c r="E3" s="112"/>
      <c r="F3" s="112"/>
      <c r="G3" s="112"/>
      <c r="H3" s="112"/>
      <c r="I3" s="112"/>
      <c r="J3" s="112"/>
      <c r="K3" s="112"/>
      <c r="L3" s="110"/>
      <c r="M3" s="110"/>
      <c r="N3" s="110"/>
      <c r="O3" s="110"/>
      <c r="P3" s="91"/>
      <c r="Q3" s="101"/>
    </row>
    <row r="4" spans="1:17" x14ac:dyDescent="0.2">
      <c r="A4" s="99"/>
      <c r="B4" s="90"/>
      <c r="C4" s="113" t="s">
        <v>53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91"/>
      <c r="Q4" s="101"/>
    </row>
    <row r="5" spans="1:17" x14ac:dyDescent="0.2">
      <c r="A5" s="99"/>
      <c r="B5" s="90"/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91"/>
      <c r="Q5" s="101"/>
    </row>
    <row r="6" spans="1:17" x14ac:dyDescent="0.2">
      <c r="A6" s="99"/>
      <c r="B6" s="90"/>
      <c r="C6" s="337" t="s">
        <v>78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91"/>
      <c r="Q6" s="101"/>
    </row>
    <row r="7" spans="1:17" x14ac:dyDescent="0.2">
      <c r="A7" s="99"/>
      <c r="B7" s="90"/>
      <c r="C7" s="338" t="s">
        <v>87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91"/>
      <c r="Q7" s="101"/>
    </row>
    <row r="8" spans="1:17" x14ac:dyDescent="0.2">
      <c r="A8" s="99"/>
      <c r="B8" s="90"/>
      <c r="C8" s="338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91"/>
      <c r="Q8" s="101"/>
    </row>
    <row r="9" spans="1:17" x14ac:dyDescent="0.2">
      <c r="A9" s="99"/>
      <c r="B9" s="90"/>
      <c r="C9" s="338" t="s">
        <v>208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91"/>
      <c r="Q9" s="101"/>
    </row>
    <row r="10" spans="1:17" x14ac:dyDescent="0.2">
      <c r="A10" s="99"/>
      <c r="B10" s="90"/>
      <c r="C10" s="338" t="s">
        <v>124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91"/>
      <c r="Q10" s="101"/>
    </row>
    <row r="11" spans="1:17" x14ac:dyDescent="0.2">
      <c r="A11" s="99"/>
      <c r="B11" s="90"/>
      <c r="C11" s="338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91"/>
      <c r="Q11" s="101"/>
    </row>
    <row r="12" spans="1:17" x14ac:dyDescent="0.2">
      <c r="A12" s="99"/>
      <c r="B12" s="90"/>
      <c r="C12" s="338" t="s">
        <v>144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91"/>
      <c r="Q12" s="101"/>
    </row>
    <row r="13" spans="1:17" x14ac:dyDescent="0.2">
      <c r="A13" s="99"/>
      <c r="B13" s="90"/>
      <c r="C13" s="338" t="s">
        <v>161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91"/>
      <c r="Q13" s="101"/>
    </row>
    <row r="14" spans="1:17" x14ac:dyDescent="0.2">
      <c r="A14" s="99"/>
      <c r="B14" s="90"/>
      <c r="C14" s="339" t="s">
        <v>162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91"/>
      <c r="Q14" s="101"/>
    </row>
    <row r="15" spans="1:17" x14ac:dyDescent="0.2">
      <c r="A15" s="99"/>
      <c r="B15" s="269"/>
      <c r="C15" s="262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9"/>
      <c r="Q15" s="101"/>
    </row>
    <row r="16" spans="1:17" ht="15.75" x14ac:dyDescent="0.25">
      <c r="A16" s="99"/>
      <c r="B16" s="396" t="s">
        <v>231</v>
      </c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8"/>
      <c r="Q16" s="101"/>
    </row>
    <row r="17" spans="1:19" x14ac:dyDescent="0.2">
      <c r="A17" s="99"/>
      <c r="B17" s="269"/>
      <c r="C17" s="300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269"/>
      <c r="P17" s="269"/>
      <c r="Q17" s="101"/>
    </row>
    <row r="18" spans="1:19" x14ac:dyDescent="0.2">
      <c r="A18" s="99"/>
      <c r="B18" s="220"/>
      <c r="C18" s="236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23"/>
      <c r="Q18" s="101"/>
    </row>
    <row r="19" spans="1:19" x14ac:dyDescent="0.2">
      <c r="A19" s="99"/>
      <c r="B19" s="206"/>
      <c r="C19" s="209" t="s">
        <v>95</v>
      </c>
      <c r="D19" s="208"/>
      <c r="E19" s="208"/>
      <c r="F19" s="208"/>
      <c r="G19" s="208"/>
      <c r="H19" s="208"/>
      <c r="I19" s="208"/>
      <c r="J19" s="209" t="s">
        <v>97</v>
      </c>
      <c r="K19" s="208"/>
      <c r="L19" s="208"/>
      <c r="M19" s="208"/>
      <c r="N19" s="208"/>
      <c r="O19" s="208"/>
      <c r="P19" s="218"/>
      <c r="Q19" s="101"/>
    </row>
    <row r="20" spans="1:19" x14ac:dyDescent="0.2">
      <c r="A20" s="99"/>
      <c r="B20" s="206"/>
      <c r="C20" s="209"/>
      <c r="D20" s="208" t="s">
        <v>71</v>
      </c>
      <c r="E20" s="208"/>
      <c r="F20" s="208"/>
      <c r="G20" s="208"/>
      <c r="H20" s="284">
        <v>250000</v>
      </c>
      <c r="I20" s="209"/>
      <c r="J20" s="209"/>
      <c r="K20" s="208" t="s">
        <v>71</v>
      </c>
      <c r="L20" s="208"/>
      <c r="M20" s="208"/>
      <c r="N20" s="208"/>
      <c r="O20" s="284">
        <v>252551</v>
      </c>
      <c r="P20" s="218"/>
      <c r="Q20" s="101"/>
    </row>
    <row r="21" spans="1:19" x14ac:dyDescent="0.2">
      <c r="A21" s="99"/>
      <c r="B21" s="206"/>
      <c r="C21" s="209"/>
      <c r="D21" s="208" t="s">
        <v>67</v>
      </c>
      <c r="E21" s="208"/>
      <c r="F21" s="208"/>
      <c r="G21" s="208"/>
      <c r="H21" s="285">
        <v>0.06</v>
      </c>
      <c r="I21" s="209"/>
      <c r="J21" s="209"/>
      <c r="K21" s="208" t="s">
        <v>67</v>
      </c>
      <c r="L21" s="208"/>
      <c r="M21" s="208"/>
      <c r="N21" s="208"/>
      <c r="O21" s="285">
        <v>5.7500000000000002E-2</v>
      </c>
      <c r="P21" s="218"/>
      <c r="Q21" s="101"/>
    </row>
    <row r="22" spans="1:19" x14ac:dyDescent="0.2">
      <c r="A22" s="99"/>
      <c r="B22" s="206"/>
      <c r="C22" s="209"/>
      <c r="D22" s="207" t="s">
        <v>96</v>
      </c>
      <c r="E22" s="208"/>
      <c r="F22" s="208"/>
      <c r="G22" s="208"/>
      <c r="H22" s="286">
        <v>360</v>
      </c>
      <c r="I22" s="209"/>
      <c r="J22" s="209"/>
      <c r="K22" s="207" t="s">
        <v>96</v>
      </c>
      <c r="L22" s="208"/>
      <c r="M22" s="208"/>
      <c r="N22" s="208"/>
      <c r="O22" s="286">
        <v>360</v>
      </c>
      <c r="P22" s="218"/>
      <c r="Q22" s="101"/>
    </row>
    <row r="23" spans="1:19" x14ac:dyDescent="0.2">
      <c r="A23" s="99"/>
      <c r="B23" s="206"/>
      <c r="C23" s="209"/>
      <c r="D23" s="207" t="s">
        <v>30</v>
      </c>
      <c r="E23" s="208"/>
      <c r="F23" s="135">
        <v>1</v>
      </c>
      <c r="G23" s="207" t="s">
        <v>98</v>
      </c>
      <c r="H23" s="292">
        <f>F23/100*H20</f>
        <v>2500</v>
      </c>
      <c r="I23" s="209"/>
      <c r="J23" s="209"/>
      <c r="K23" s="207" t="s">
        <v>30</v>
      </c>
      <c r="L23" s="208"/>
      <c r="M23" s="135">
        <v>2</v>
      </c>
      <c r="N23" s="93" t="s">
        <v>98</v>
      </c>
      <c r="O23" s="290">
        <f>M23*0.01*O20</f>
        <v>5051.0200000000004</v>
      </c>
      <c r="P23" s="218"/>
      <c r="Q23" s="101"/>
      <c r="S23">
        <f>198/0.98</f>
        <v>202.0408163265306</v>
      </c>
    </row>
    <row r="24" spans="1:19" x14ac:dyDescent="0.2">
      <c r="A24" s="99"/>
      <c r="B24" s="206"/>
      <c r="C24" s="209"/>
      <c r="D24" s="207" t="s">
        <v>32</v>
      </c>
      <c r="E24" s="208"/>
      <c r="F24" s="208"/>
      <c r="G24" s="208"/>
      <c r="H24" s="287"/>
      <c r="I24" s="209"/>
      <c r="J24" s="209"/>
      <c r="K24" s="207" t="s">
        <v>99</v>
      </c>
      <c r="L24" s="208"/>
      <c r="M24" s="208"/>
      <c r="N24" s="208"/>
      <c r="O24" s="287"/>
      <c r="P24" s="218"/>
      <c r="Q24" s="101"/>
    </row>
    <row r="25" spans="1:19" x14ac:dyDescent="0.2">
      <c r="A25" s="99"/>
      <c r="B25" s="206"/>
      <c r="C25" s="209"/>
      <c r="D25" s="207" t="s">
        <v>167</v>
      </c>
      <c r="E25" s="208"/>
      <c r="F25" s="208"/>
      <c r="G25" s="208"/>
      <c r="H25" s="291">
        <f>H24+H23</f>
        <v>2500</v>
      </c>
      <c r="I25" s="209"/>
      <c r="J25" s="209"/>
      <c r="K25" s="207" t="s">
        <v>156</v>
      </c>
      <c r="L25" s="208"/>
      <c r="M25" s="208"/>
      <c r="N25" s="208"/>
      <c r="O25" s="291">
        <f>O23+O24</f>
        <v>5051.0200000000004</v>
      </c>
      <c r="P25" s="218"/>
      <c r="Q25" s="101"/>
    </row>
    <row r="26" spans="1:19" x14ac:dyDescent="0.2">
      <c r="A26" s="99"/>
      <c r="B26" s="206"/>
      <c r="C26" s="209"/>
      <c r="D26" s="207" t="s">
        <v>166</v>
      </c>
      <c r="E26" s="208"/>
      <c r="F26" s="208"/>
      <c r="G26" s="208"/>
      <c r="H26" s="106">
        <f>H20-H25</f>
        <v>247500</v>
      </c>
      <c r="I26" s="209"/>
      <c r="J26" s="209"/>
      <c r="K26" s="207" t="s">
        <v>166</v>
      </c>
      <c r="L26" s="208"/>
      <c r="M26" s="208"/>
      <c r="N26" s="208"/>
      <c r="O26" s="289">
        <f>O20-O25</f>
        <v>247499.98</v>
      </c>
      <c r="P26" s="218"/>
      <c r="Q26" s="101"/>
    </row>
    <row r="27" spans="1:19" x14ac:dyDescent="0.2">
      <c r="A27" s="99"/>
      <c r="B27" s="206"/>
      <c r="C27" s="209"/>
      <c r="D27" s="209" t="s">
        <v>152</v>
      </c>
      <c r="E27" s="208"/>
      <c r="F27" s="208"/>
      <c r="G27" s="208"/>
      <c r="H27" s="81"/>
      <c r="I27" s="209"/>
      <c r="J27" s="209"/>
      <c r="K27" s="208"/>
      <c r="L27" s="208"/>
      <c r="M27" s="208"/>
      <c r="N27" s="208"/>
      <c r="O27" s="81"/>
      <c r="P27" s="218"/>
      <c r="Q27" s="101"/>
    </row>
    <row r="28" spans="1:19" x14ac:dyDescent="0.2">
      <c r="A28" s="99"/>
      <c r="B28" s="206"/>
      <c r="C28" s="209"/>
      <c r="D28" s="207" t="s">
        <v>100</v>
      </c>
      <c r="E28" s="208"/>
      <c r="F28" s="208"/>
      <c r="G28" s="208"/>
      <c r="H28" s="288">
        <f>PMT(H21/12,H22,-H20,)</f>
        <v>1498.8763128818807</v>
      </c>
      <c r="I28" s="209"/>
      <c r="J28" s="209"/>
      <c r="K28" s="214" t="s">
        <v>158</v>
      </c>
      <c r="L28" s="208"/>
      <c r="M28" s="208"/>
      <c r="N28" s="208"/>
      <c r="O28" s="205">
        <v>0.06</v>
      </c>
      <c r="P28" s="218"/>
      <c r="Q28" s="101"/>
    </row>
    <row r="29" spans="1:19" ht="13.5" thickBot="1" x14ac:dyDescent="0.25">
      <c r="A29" s="99"/>
      <c r="B29" s="206"/>
      <c r="C29" s="209"/>
      <c r="D29" s="207" t="s">
        <v>101</v>
      </c>
      <c r="E29" s="208"/>
      <c r="F29" s="208"/>
      <c r="G29" s="208"/>
      <c r="H29" s="126">
        <f>PMT(O21/12,O22,-O20,)</f>
        <v>1473.8190846767575</v>
      </c>
      <c r="I29" s="209"/>
      <c r="J29" s="209"/>
      <c r="K29" s="208"/>
      <c r="L29" s="208"/>
      <c r="M29" s="208"/>
      <c r="N29" s="208"/>
      <c r="O29" s="81"/>
      <c r="P29" s="218"/>
      <c r="Q29" s="101"/>
    </row>
    <row r="30" spans="1:19" ht="13.5" thickBot="1" x14ac:dyDescent="0.25">
      <c r="A30" s="99"/>
      <c r="B30" s="206"/>
      <c r="C30" s="209"/>
      <c r="D30" s="207" t="s">
        <v>150</v>
      </c>
      <c r="E30" s="208"/>
      <c r="F30" s="208"/>
      <c r="G30" s="208"/>
      <c r="H30" s="85">
        <f>H28-H29</f>
        <v>25.057228205123238</v>
      </c>
      <c r="I30" s="209"/>
      <c r="J30" s="302" t="s">
        <v>151</v>
      </c>
      <c r="K30" s="273"/>
      <c r="L30" s="273"/>
      <c r="M30" s="303"/>
      <c r="N30" s="303"/>
      <c r="O30" s="274"/>
      <c r="P30" s="218"/>
      <c r="Q30" s="101"/>
    </row>
    <row r="31" spans="1:19" ht="13.5" thickBot="1" x14ac:dyDescent="0.25">
      <c r="A31" s="99"/>
      <c r="B31" s="206"/>
      <c r="C31" s="209"/>
      <c r="D31" s="208"/>
      <c r="E31" s="208"/>
      <c r="F31" s="208"/>
      <c r="G31" s="208"/>
      <c r="H31" s="81"/>
      <c r="I31" s="209"/>
      <c r="J31" s="208"/>
      <c r="K31" s="208"/>
      <c r="L31" s="208"/>
      <c r="M31" s="208"/>
      <c r="N31" s="208"/>
      <c r="O31" s="81"/>
      <c r="P31" s="218"/>
      <c r="Q31" s="101"/>
    </row>
    <row r="32" spans="1:19" ht="13.5" thickBot="1" x14ac:dyDescent="0.25">
      <c r="A32" s="99"/>
      <c r="B32" s="206"/>
      <c r="C32" s="302" t="s">
        <v>145</v>
      </c>
      <c r="D32" s="303"/>
      <c r="E32" s="303"/>
      <c r="F32" s="273"/>
      <c r="G32" s="303"/>
      <c r="H32" s="274"/>
      <c r="I32" s="209"/>
      <c r="J32" s="208"/>
      <c r="K32" s="207" t="s">
        <v>153</v>
      </c>
      <c r="L32" s="208"/>
      <c r="M32" s="208"/>
      <c r="N32" s="208"/>
      <c r="O32" s="297">
        <f>H28</f>
        <v>1498.8763128818807</v>
      </c>
      <c r="P32" s="218"/>
      <c r="Q32" s="101"/>
    </row>
    <row r="33" spans="1:21" x14ac:dyDescent="0.2">
      <c r="A33" s="99"/>
      <c r="B33" s="206"/>
      <c r="C33" s="208"/>
      <c r="D33" s="208"/>
      <c r="E33" s="208"/>
      <c r="F33" s="208"/>
      <c r="G33" s="208"/>
      <c r="H33" s="81"/>
      <c r="I33" s="209"/>
      <c r="J33" s="207"/>
      <c r="K33" s="307" t="s">
        <v>101</v>
      </c>
      <c r="L33" s="208"/>
      <c r="M33" s="208"/>
      <c r="N33" s="208"/>
      <c r="O33" s="298">
        <f>H29</f>
        <v>1473.8190846767575</v>
      </c>
      <c r="P33" s="218"/>
      <c r="Q33" s="101"/>
    </row>
    <row r="34" spans="1:21" x14ac:dyDescent="0.2">
      <c r="A34" s="99"/>
      <c r="B34" s="206"/>
      <c r="C34" s="208"/>
      <c r="D34" s="311" t="s">
        <v>219</v>
      </c>
      <c r="E34" s="208"/>
      <c r="F34" s="81"/>
      <c r="G34" s="208"/>
      <c r="H34" s="293">
        <f>H35</f>
        <v>2551.0200000000004</v>
      </c>
      <c r="I34" s="209"/>
      <c r="J34" s="209"/>
      <c r="K34" s="308" t="s">
        <v>154</v>
      </c>
      <c r="L34" s="208"/>
      <c r="M34" s="208"/>
      <c r="N34" s="208"/>
      <c r="O34" s="296">
        <f>H30</f>
        <v>25.057228205123238</v>
      </c>
      <c r="P34" s="218"/>
      <c r="Q34" s="101"/>
    </row>
    <row r="35" spans="1:21" x14ac:dyDescent="0.2">
      <c r="A35" s="99"/>
      <c r="B35" s="206"/>
      <c r="C35" s="209"/>
      <c r="D35" s="208" t="s">
        <v>193</v>
      </c>
      <c r="E35" s="208"/>
      <c r="F35" s="293">
        <f>H23+H24</f>
        <v>2500</v>
      </c>
      <c r="G35" s="208" t="s">
        <v>195</v>
      </c>
      <c r="H35" s="280">
        <f>F36-F35</f>
        <v>2551.0200000000004</v>
      </c>
      <c r="I35" s="209"/>
      <c r="J35" s="208"/>
      <c r="K35" s="207" t="s">
        <v>155</v>
      </c>
      <c r="L35" s="208"/>
      <c r="M35" s="208"/>
      <c r="N35" s="208"/>
      <c r="O35" s="290">
        <f>O23-H23</f>
        <v>2551.0200000000004</v>
      </c>
      <c r="P35" s="218"/>
      <c r="Q35" s="101"/>
    </row>
    <row r="36" spans="1:21" x14ac:dyDescent="0.2">
      <c r="A36" s="99"/>
      <c r="B36" s="206"/>
      <c r="C36" s="209"/>
      <c r="D36" s="208" t="s">
        <v>194</v>
      </c>
      <c r="E36" s="208"/>
      <c r="F36" s="280">
        <f>O24+O23</f>
        <v>5051.0200000000004</v>
      </c>
      <c r="G36" s="208"/>
      <c r="H36" s="208"/>
      <c r="I36" s="209"/>
      <c r="J36" s="208"/>
      <c r="K36" s="209" t="s">
        <v>157</v>
      </c>
      <c r="L36" s="208"/>
      <c r="M36" s="208"/>
      <c r="N36" s="208"/>
      <c r="O36" s="299">
        <f>O35/O34</f>
        <v>101.80774901026025</v>
      </c>
      <c r="P36" s="218"/>
      <c r="Q36" s="101"/>
    </row>
    <row r="37" spans="1:21" x14ac:dyDescent="0.2">
      <c r="A37" s="99"/>
      <c r="B37" s="206"/>
      <c r="C37" s="209"/>
      <c r="D37" s="208" t="s">
        <v>146</v>
      </c>
      <c r="E37" s="208"/>
      <c r="F37" s="208"/>
      <c r="G37" s="208"/>
      <c r="H37" s="208"/>
      <c r="I37" s="209"/>
      <c r="J37" s="208"/>
      <c r="K37" s="307" t="s">
        <v>103</v>
      </c>
      <c r="L37" s="208"/>
      <c r="M37" s="208"/>
      <c r="N37" s="208"/>
      <c r="O37" s="128">
        <f>O36/12</f>
        <v>8.4839790841883538</v>
      </c>
      <c r="P37" s="218"/>
      <c r="Q37" s="101"/>
    </row>
    <row r="38" spans="1:21" ht="13.5" thickBot="1" x14ac:dyDescent="0.25">
      <c r="A38" s="99"/>
      <c r="B38" s="206"/>
      <c r="C38" s="209"/>
      <c r="D38" s="307" t="s">
        <v>147</v>
      </c>
      <c r="E38" s="208"/>
      <c r="F38" s="208"/>
      <c r="G38" s="208"/>
      <c r="H38" s="295">
        <f>H28</f>
        <v>1498.8763128818807</v>
      </c>
      <c r="I38" s="209"/>
      <c r="J38" s="208"/>
      <c r="K38" s="208"/>
      <c r="L38" s="208"/>
      <c r="M38" s="208"/>
      <c r="N38" s="208"/>
      <c r="O38" s="81"/>
      <c r="P38" s="218"/>
      <c r="Q38" s="101"/>
    </row>
    <row r="39" spans="1:21" ht="13.5" thickBot="1" x14ac:dyDescent="0.25">
      <c r="A39" s="99"/>
      <c r="B39" s="206"/>
      <c r="C39" s="209"/>
      <c r="D39" s="307" t="s">
        <v>148</v>
      </c>
      <c r="E39" s="208"/>
      <c r="F39" s="208"/>
      <c r="G39" s="208"/>
      <c r="H39" s="296">
        <f>H29</f>
        <v>1473.8190846767575</v>
      </c>
      <c r="I39" s="209"/>
      <c r="J39" s="209"/>
      <c r="K39" s="209" t="s">
        <v>102</v>
      </c>
      <c r="L39" s="208"/>
      <c r="M39" s="208"/>
      <c r="N39" s="208"/>
      <c r="O39" s="275" t="str">
        <f>IF(O37&gt;7,"No",IF(AND(O37&gt;4,O37&lt;7),"Likely","Yes"))</f>
        <v>No</v>
      </c>
      <c r="P39" s="218"/>
      <c r="Q39" s="101"/>
    </row>
    <row r="40" spans="1:21" x14ac:dyDescent="0.2">
      <c r="A40" s="99"/>
      <c r="B40" s="206"/>
      <c r="C40" s="209"/>
      <c r="D40" s="309" t="s">
        <v>131</v>
      </c>
      <c r="E40" s="208"/>
      <c r="F40" s="208"/>
      <c r="G40" s="208"/>
      <c r="H40" s="296">
        <f>H30</f>
        <v>25.057228205123238</v>
      </c>
      <c r="I40" s="209"/>
      <c r="J40" s="208"/>
      <c r="K40" s="310" t="s">
        <v>218</v>
      </c>
      <c r="L40" s="208"/>
      <c r="M40" s="208"/>
      <c r="N40" s="208"/>
      <c r="O40" s="208"/>
      <c r="P40" s="218"/>
      <c r="Q40" s="101"/>
    </row>
    <row r="41" spans="1:21" x14ac:dyDescent="0.2">
      <c r="A41" s="99"/>
      <c r="B41" s="206"/>
      <c r="C41" s="209"/>
      <c r="D41" s="208" t="s">
        <v>149</v>
      </c>
      <c r="E41" s="208"/>
      <c r="F41" s="208"/>
      <c r="G41" s="208"/>
      <c r="H41" s="294">
        <f>H22</f>
        <v>360</v>
      </c>
      <c r="I41" s="209"/>
      <c r="J41" s="208"/>
      <c r="K41" s="208"/>
      <c r="L41" s="208"/>
      <c r="M41" s="208"/>
      <c r="N41" s="208"/>
      <c r="O41" s="208"/>
      <c r="P41" s="218"/>
      <c r="Q41" s="101"/>
    </row>
    <row r="42" spans="1:21" ht="15" x14ac:dyDescent="0.25">
      <c r="A42" s="99"/>
      <c r="B42" s="206"/>
      <c r="C42" s="209"/>
      <c r="D42" s="207" t="str">
        <f>"Set PV = -"&amp;TEXT(H34,"$.00")&amp;", n = "&amp;H41&amp;", PMT = "&amp;TEXT(H40,"$.00")&amp;" and Solve for rate"</f>
        <v>Set PV = -$2551.02, n = 360, PMT = $25.06 and Solve for rate</v>
      </c>
      <c r="E42" s="208"/>
      <c r="F42" s="208"/>
      <c r="G42" s="208"/>
      <c r="H42" s="81"/>
      <c r="I42" s="209"/>
      <c r="J42" s="208"/>
      <c r="K42" s="254" t="s">
        <v>212</v>
      </c>
      <c r="L42" s="255"/>
      <c r="M42" s="255"/>
      <c r="N42" s="255"/>
      <c r="O42" s="278"/>
      <c r="P42" s="218"/>
      <c r="Q42" s="101"/>
    </row>
    <row r="43" spans="1:21" x14ac:dyDescent="0.2">
      <c r="A43" s="99"/>
      <c r="B43" s="206"/>
      <c r="C43" s="209"/>
      <c r="D43" s="214" t="s">
        <v>168</v>
      </c>
      <c r="E43" s="208"/>
      <c r="F43" s="208"/>
      <c r="G43" s="208"/>
      <c r="H43" s="312">
        <f>RATE(H41,H40,-H34)</f>
        <v>9.4953480492919427E-3</v>
      </c>
      <c r="I43" s="209"/>
      <c r="J43" s="208"/>
      <c r="K43" s="208"/>
      <c r="L43" s="208"/>
      <c r="M43" s="208"/>
      <c r="N43" s="208"/>
      <c r="O43" s="81"/>
      <c r="P43" s="218"/>
      <c r="Q43" s="101"/>
    </row>
    <row r="44" spans="1:21" x14ac:dyDescent="0.2">
      <c r="A44" s="99"/>
      <c r="B44" s="206"/>
      <c r="C44" s="209"/>
      <c r="D44" s="214" t="s">
        <v>169</v>
      </c>
      <c r="E44" s="208"/>
      <c r="F44" s="208"/>
      <c r="G44" s="208"/>
      <c r="H44" s="313">
        <f>H43*12</f>
        <v>0.11394417659150331</v>
      </c>
      <c r="I44" s="209"/>
      <c r="J44" s="208"/>
      <c r="K44" s="235" t="s">
        <v>214</v>
      </c>
      <c r="L44" s="232"/>
      <c r="M44" s="232"/>
      <c r="N44" s="236" t="s">
        <v>196</v>
      </c>
      <c r="O44" s="245" t="s">
        <v>138</v>
      </c>
      <c r="P44" s="218"/>
      <c r="Q44" s="101"/>
    </row>
    <row r="45" spans="1:21" ht="13.5" thickBot="1" x14ac:dyDescent="0.25">
      <c r="A45" s="99"/>
      <c r="B45" s="206"/>
      <c r="C45" s="209"/>
      <c r="D45" s="208"/>
      <c r="E45" s="208"/>
      <c r="F45" s="208"/>
      <c r="G45" s="208"/>
      <c r="H45" s="81"/>
      <c r="I45" s="209"/>
      <c r="J45" s="208"/>
      <c r="K45" s="215"/>
      <c r="L45" s="217"/>
      <c r="M45" s="217"/>
      <c r="N45" s="237" t="s">
        <v>129</v>
      </c>
      <c r="O45" s="246" t="s">
        <v>139</v>
      </c>
      <c r="P45" s="218"/>
      <c r="Q45" s="101"/>
      <c r="U45" t="s">
        <v>217</v>
      </c>
    </row>
    <row r="46" spans="1:21" ht="13.5" thickBot="1" x14ac:dyDescent="0.25">
      <c r="A46" s="99"/>
      <c r="B46" s="206"/>
      <c r="C46" s="209"/>
      <c r="D46" s="209" t="s">
        <v>102</v>
      </c>
      <c r="E46" s="208"/>
      <c r="F46" s="208"/>
      <c r="G46" s="208"/>
      <c r="H46" s="275" t="str">
        <f>IF(H44&lt;O28,"No","Yes")</f>
        <v>Yes</v>
      </c>
      <c r="I46" s="209"/>
      <c r="J46" s="209"/>
      <c r="K46" s="304" t="s">
        <v>213</v>
      </c>
      <c r="L46" s="208"/>
      <c r="M46" s="208"/>
      <c r="N46" s="133">
        <f>H44</f>
        <v>0.11394417659150331</v>
      </c>
      <c r="O46" s="132" t="str">
        <f>IF(N46&gt;O28,"Yes","No")</f>
        <v>Yes</v>
      </c>
      <c r="P46" s="218"/>
      <c r="Q46" s="101"/>
      <c r="U46" s="281">
        <f>IF(O46="yes",1,0)</f>
        <v>1</v>
      </c>
    </row>
    <row r="47" spans="1:21" x14ac:dyDescent="0.2">
      <c r="A47" s="99"/>
      <c r="B47" s="206"/>
      <c r="C47" s="209"/>
      <c r="D47" s="268" t="s">
        <v>126</v>
      </c>
      <c r="E47" s="208"/>
      <c r="F47" s="208"/>
      <c r="G47" s="208"/>
      <c r="H47" s="208"/>
      <c r="I47" s="209"/>
      <c r="J47" s="208"/>
      <c r="K47" s="235" t="s">
        <v>215</v>
      </c>
      <c r="L47" s="232"/>
      <c r="M47" s="232"/>
      <c r="N47" s="236" t="s">
        <v>130</v>
      </c>
      <c r="O47" s="245" t="s">
        <v>159</v>
      </c>
      <c r="P47" s="218"/>
      <c r="Q47" s="101"/>
      <c r="U47" s="282"/>
    </row>
    <row r="48" spans="1:21" x14ac:dyDescent="0.2">
      <c r="A48" s="99"/>
      <c r="B48" s="206"/>
      <c r="C48" s="209"/>
      <c r="D48" s="208"/>
      <c r="E48" s="208"/>
      <c r="F48" s="208"/>
      <c r="G48" s="208"/>
      <c r="H48" s="208"/>
      <c r="I48" s="208"/>
      <c r="J48" s="208"/>
      <c r="K48" s="215"/>
      <c r="L48" s="217"/>
      <c r="M48" s="217"/>
      <c r="N48" s="306" t="s">
        <v>46</v>
      </c>
      <c r="O48" s="246" t="s">
        <v>46</v>
      </c>
      <c r="P48" s="218"/>
      <c r="Q48" s="101"/>
      <c r="U48" s="282"/>
    </row>
    <row r="49" spans="1:21" ht="13.5" thickBot="1" x14ac:dyDescent="0.25">
      <c r="A49" s="99"/>
      <c r="B49" s="206"/>
      <c r="C49" s="209"/>
      <c r="D49" s="208"/>
      <c r="E49" s="208"/>
      <c r="F49" s="208"/>
      <c r="G49" s="208"/>
      <c r="H49" s="208"/>
      <c r="I49" s="208"/>
      <c r="J49" s="208"/>
      <c r="K49" s="304" t="s">
        <v>91</v>
      </c>
      <c r="L49" s="208"/>
      <c r="M49" s="208"/>
      <c r="N49" s="276">
        <f>O37</f>
        <v>8.4839790841883538</v>
      </c>
      <c r="O49" s="277" t="str">
        <f>O39</f>
        <v>No</v>
      </c>
      <c r="P49" s="218"/>
      <c r="Q49" s="101"/>
      <c r="U49" s="282">
        <f>IF(O49="yes",1,IF(O49="Likely",0.5,IF(O49&lt;1.5,0,0)))</f>
        <v>0</v>
      </c>
    </row>
    <row r="50" spans="1:21" ht="13.5" thickBot="1" x14ac:dyDescent="0.25">
      <c r="A50" s="99"/>
      <c r="B50" s="206"/>
      <c r="C50" s="209"/>
      <c r="D50" s="208"/>
      <c r="E50" s="208"/>
      <c r="F50" s="208"/>
      <c r="G50" s="208"/>
      <c r="H50" s="208"/>
      <c r="I50" s="208"/>
      <c r="J50" s="208"/>
      <c r="K50" s="305" t="s">
        <v>216</v>
      </c>
      <c r="L50" s="303"/>
      <c r="M50" s="303"/>
      <c r="N50" s="273"/>
      <c r="O50" s="279" t="str">
        <f>IF(U50=2,"Yes",IF(U50=1.5,"Likely","No"))</f>
        <v>No</v>
      </c>
      <c r="P50" s="218"/>
      <c r="Q50" s="101"/>
      <c r="U50" s="283">
        <f>U49+U46</f>
        <v>1</v>
      </c>
    </row>
    <row r="51" spans="1:21" x14ac:dyDescent="0.2">
      <c r="A51" s="99"/>
      <c r="B51" s="215"/>
      <c r="C51" s="216"/>
      <c r="D51" s="217"/>
      <c r="E51" s="217"/>
      <c r="F51" s="82"/>
      <c r="G51" s="217"/>
      <c r="H51" s="217"/>
      <c r="I51" s="217"/>
      <c r="J51" s="217"/>
      <c r="K51" s="217"/>
      <c r="L51" s="217"/>
      <c r="M51" s="217"/>
      <c r="N51" s="217"/>
      <c r="O51" s="217"/>
      <c r="P51" s="219"/>
      <c r="Q51" s="101"/>
    </row>
    <row r="52" spans="1:21" x14ac:dyDescent="0.2">
      <c r="A52" s="100"/>
      <c r="B52" s="103"/>
      <c r="C52" s="104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2"/>
    </row>
  </sheetData>
  <mergeCells count="1">
    <mergeCell ref="B16:P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Introduction</vt:lpstr>
      <vt:lpstr>Home Loan Comparison</vt:lpstr>
      <vt:lpstr>Additional Payments</vt:lpstr>
      <vt:lpstr>Refinancing</vt:lpstr>
      <vt:lpstr>Buying Down Points</vt:lpstr>
      <vt:lpstr>'Home Loan Comparison'!Print_Area</vt:lpstr>
      <vt:lpstr>'Home Loan Comparison'!Print_Titles</vt:lpstr>
    </vt:vector>
  </TitlesOfParts>
  <Company>Brigham Young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Sudweeks</dc:creator>
  <cp:lastModifiedBy>Bryan L. Sudweeks</cp:lastModifiedBy>
  <cp:lastPrinted>2006-10-11T15:56:44Z</cp:lastPrinted>
  <dcterms:created xsi:type="dcterms:W3CDTF">2002-04-15T15:52:14Z</dcterms:created>
  <dcterms:modified xsi:type="dcterms:W3CDTF">2019-04-18T21:59:49Z</dcterms:modified>
</cp:coreProperties>
</file>